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filterPrivacy="1" defaultThemeVersion="124226"/>
  <xr:revisionPtr revIDLastSave="0" documentId="13_ncr:1_{C2011972-FA41-4369-905E-057026163579}" xr6:coauthVersionLast="36" xr6:coauthVersionMax="36" xr10:uidLastSave="{00000000-0000-0000-0000-000000000000}"/>
  <bookViews>
    <workbookView xWindow="240" yWindow="225" windowWidth="14805" windowHeight="7605" xr2:uid="{00000000-000D-0000-FFFF-FFFF00000000}"/>
  </bookViews>
  <sheets>
    <sheet name="3" sheetId="1" r:id="rId1"/>
  </sheets>
  <definedNames>
    <definedName name="_xlnm.Print_Area" localSheetId="0">'3'!$A$1:$AO$126</definedName>
  </definedNames>
  <calcPr calcId="191029"/>
</workbook>
</file>

<file path=xl/calcChain.xml><?xml version="1.0" encoding="utf-8"?>
<calcChain xmlns="http://schemas.openxmlformats.org/spreadsheetml/2006/main">
  <c r="I126" i="1" l="1"/>
  <c r="I91" i="1"/>
  <c r="I90" i="1"/>
  <c r="I89" i="1"/>
  <c r="I85" i="1"/>
  <c r="I84" i="1"/>
  <c r="I83" i="1"/>
  <c r="I82" i="1"/>
  <c r="I81" i="1"/>
  <c r="I80" i="1"/>
  <c r="I116" i="1"/>
  <c r="Z36" i="1" l="1"/>
  <c r="Z34" i="1"/>
  <c r="Q51" i="1" l="1"/>
  <c r="Y126" i="1" l="1"/>
  <c r="AN126" i="1"/>
  <c r="AM126" i="1"/>
  <c r="P126" i="1"/>
  <c r="J109" i="1"/>
  <c r="K109" i="1"/>
  <c r="L109" i="1"/>
  <c r="M109" i="1"/>
  <c r="N109" i="1"/>
  <c r="O109" i="1"/>
  <c r="U109" i="1"/>
  <c r="V109" i="1"/>
  <c r="W109" i="1"/>
  <c r="X109" i="1"/>
  <c r="AC109" i="1"/>
  <c r="AE109" i="1"/>
  <c r="AG109" i="1"/>
  <c r="H109" i="1"/>
  <c r="S86" i="1" l="1"/>
  <c r="I79" i="1"/>
  <c r="J79" i="1"/>
  <c r="K79" i="1"/>
  <c r="L79" i="1"/>
  <c r="M79" i="1"/>
  <c r="N79" i="1"/>
  <c r="O79" i="1"/>
  <c r="U79" i="1"/>
  <c r="V79" i="1"/>
  <c r="W79" i="1"/>
  <c r="X79" i="1"/>
  <c r="AA79" i="1"/>
  <c r="AB79" i="1"/>
  <c r="AC79" i="1"/>
  <c r="AG79" i="1"/>
  <c r="AH79" i="1"/>
  <c r="AK79" i="1"/>
  <c r="AL79" i="1"/>
  <c r="H79" i="1"/>
  <c r="I86" i="1"/>
  <c r="J86" i="1"/>
  <c r="K86" i="1"/>
  <c r="L86" i="1"/>
  <c r="L78" i="1" s="1"/>
  <c r="M86" i="1"/>
  <c r="N86" i="1"/>
  <c r="O86" i="1"/>
  <c r="Q86" i="1"/>
  <c r="R86" i="1"/>
  <c r="T86" i="1"/>
  <c r="U86" i="1"/>
  <c r="V86" i="1"/>
  <c r="W86" i="1"/>
  <c r="X86" i="1"/>
  <c r="Y86" i="1"/>
  <c r="AA86" i="1"/>
  <c r="AB86" i="1"/>
  <c r="AC86" i="1"/>
  <c r="AD86" i="1"/>
  <c r="AE86" i="1"/>
  <c r="AG86" i="1"/>
  <c r="AH86" i="1"/>
  <c r="AH78" i="1" s="1"/>
  <c r="AI86" i="1"/>
  <c r="AJ86" i="1"/>
  <c r="AK86" i="1"/>
  <c r="AL86" i="1"/>
  <c r="H86" i="1"/>
  <c r="AC78" i="1" l="1"/>
  <c r="N78" i="1"/>
  <c r="V78" i="1"/>
  <c r="U78" i="1"/>
  <c r="X78" i="1"/>
  <c r="K78" i="1"/>
  <c r="H78" i="1"/>
  <c r="M78" i="1"/>
  <c r="AA78" i="1"/>
  <c r="J78" i="1"/>
  <c r="AB78" i="1"/>
  <c r="O78" i="1"/>
  <c r="AL78" i="1"/>
  <c r="AK78" i="1"/>
  <c r="AG78" i="1"/>
  <c r="W78" i="1"/>
  <c r="I78" i="1"/>
  <c r="AN75" i="1"/>
  <c r="R66" i="1"/>
  <c r="AM90" i="1" l="1"/>
  <c r="AF90" i="1"/>
  <c r="AN90" i="1" s="1"/>
  <c r="P90" i="1"/>
  <c r="AM88" i="1"/>
  <c r="AF88" i="1"/>
  <c r="AN88" i="1" s="1"/>
  <c r="Z88" i="1"/>
  <c r="P88" i="1"/>
  <c r="AM87" i="1"/>
  <c r="AF87" i="1"/>
  <c r="Z87" i="1"/>
  <c r="P87" i="1"/>
  <c r="AN87" i="1" l="1"/>
  <c r="AN125" i="1"/>
  <c r="AH125" i="1"/>
  <c r="P125" i="1"/>
  <c r="I125" i="1"/>
  <c r="Z75" i="1" l="1"/>
  <c r="AF114" i="1"/>
  <c r="P124" i="1" l="1"/>
  <c r="Y84" i="1"/>
  <c r="Z84" i="1" s="1"/>
  <c r="Z83" i="1"/>
  <c r="Y83" i="1"/>
  <c r="Y79" i="1" l="1"/>
  <c r="Y78" i="1" s="1"/>
  <c r="AN124" i="1"/>
  <c r="R51" i="1" l="1"/>
  <c r="R35" i="1"/>
  <c r="R34" i="1"/>
  <c r="Q34" i="1"/>
  <c r="R33" i="1"/>
  <c r="Q33" i="1"/>
  <c r="Q32" i="1"/>
  <c r="Q31" i="1" l="1"/>
  <c r="R31" i="1"/>
  <c r="Z74" i="1" l="1"/>
  <c r="Q75" i="1"/>
  <c r="P75" i="1" s="1"/>
  <c r="AD92" i="1" l="1"/>
  <c r="Y31" i="1" l="1"/>
  <c r="X31" i="1"/>
  <c r="W31" i="1"/>
  <c r="L31" i="1"/>
  <c r="M31" i="1"/>
  <c r="N31" i="1"/>
  <c r="O31" i="1"/>
  <c r="K31" i="1"/>
  <c r="Z31" i="1"/>
  <c r="AE73" i="1" l="1"/>
  <c r="J56" i="1"/>
  <c r="AL31" i="1"/>
  <c r="AK31" i="1"/>
  <c r="AJ31" i="1"/>
  <c r="AI31" i="1"/>
  <c r="AE31" i="1"/>
  <c r="AE28" i="1" s="1"/>
  <c r="AF31" i="1"/>
  <c r="AA31" i="1"/>
  <c r="AB31" i="1"/>
  <c r="AC31" i="1"/>
  <c r="AD31" i="1"/>
  <c r="J31" i="1"/>
  <c r="AN72" i="1" l="1"/>
  <c r="AM72" i="1"/>
  <c r="Y72" i="1"/>
  <c r="S72" i="1"/>
  <c r="P72" i="1" s="1"/>
  <c r="Q67" i="1"/>
  <c r="P67" i="1" s="1"/>
  <c r="Q66" i="1"/>
  <c r="Y67" i="1"/>
  <c r="T65" i="1"/>
  <c r="AN36" i="1"/>
  <c r="AM35" i="1"/>
  <c r="AM36" i="1"/>
  <c r="P36" i="1"/>
  <c r="I56" i="1" l="1"/>
  <c r="AH124" i="1"/>
  <c r="I124" i="1"/>
  <c r="AE52" i="1" l="1"/>
  <c r="AE50" i="1"/>
  <c r="AE49" i="1" l="1"/>
  <c r="P85" i="1"/>
  <c r="P89" i="1"/>
  <c r="P91" i="1"/>
  <c r="P77" i="1"/>
  <c r="P71" i="1"/>
  <c r="P53" i="1"/>
  <c r="P52" i="1" s="1"/>
  <c r="P33" i="1"/>
  <c r="P34" i="1"/>
  <c r="P35" i="1"/>
  <c r="P86" i="1" l="1"/>
  <c r="AM85" i="1"/>
  <c r="AF91" i="1" l="1"/>
  <c r="AM91" i="1"/>
  <c r="AF89" i="1"/>
  <c r="AF86" i="1" l="1"/>
  <c r="Z86" i="1"/>
  <c r="AM89" i="1"/>
  <c r="AM86" i="1" s="1"/>
  <c r="E19" i="1" l="1"/>
  <c r="F19" i="1"/>
  <c r="G19" i="1"/>
  <c r="U19" i="1"/>
  <c r="V19" i="1"/>
  <c r="E20" i="1"/>
  <c r="F20" i="1"/>
  <c r="G20" i="1"/>
  <c r="U20" i="1"/>
  <c r="V20" i="1"/>
  <c r="E21" i="1"/>
  <c r="F21" i="1"/>
  <c r="G21" i="1"/>
  <c r="J21" i="1"/>
  <c r="U21" i="1"/>
  <c r="V21" i="1"/>
  <c r="AA21" i="1"/>
  <c r="AC21" i="1"/>
  <c r="AG21" i="1"/>
  <c r="AI21" i="1"/>
  <c r="AJ21" i="1"/>
  <c r="AK21" i="1"/>
  <c r="AL21" i="1"/>
  <c r="E22" i="1"/>
  <c r="F22" i="1"/>
  <c r="G22" i="1"/>
  <c r="J22" i="1"/>
  <c r="U22" i="1"/>
  <c r="V22" i="1"/>
  <c r="AA22" i="1"/>
  <c r="AC22" i="1"/>
  <c r="AG22" i="1"/>
  <c r="AI22" i="1"/>
  <c r="AJ22" i="1"/>
  <c r="AK22" i="1"/>
  <c r="AL22" i="1"/>
  <c r="E23" i="1"/>
  <c r="F23" i="1"/>
  <c r="G23" i="1"/>
  <c r="J23" i="1"/>
  <c r="U23" i="1"/>
  <c r="V23" i="1"/>
  <c r="AA23" i="1"/>
  <c r="AC23" i="1"/>
  <c r="AG23" i="1"/>
  <c r="AI23" i="1"/>
  <c r="AJ23" i="1"/>
  <c r="AK23" i="1"/>
  <c r="AL23" i="1"/>
  <c r="E24" i="1"/>
  <c r="F24" i="1"/>
  <c r="G24" i="1"/>
  <c r="U24" i="1"/>
  <c r="V24" i="1"/>
  <c r="D24" i="1"/>
  <c r="D23" i="1"/>
  <c r="D22" i="1"/>
  <c r="D21" i="1"/>
  <c r="D20" i="1"/>
  <c r="D19" i="1"/>
  <c r="U18" i="1" l="1"/>
  <c r="E18" i="1"/>
  <c r="V18" i="1"/>
  <c r="G18" i="1"/>
  <c r="F18" i="1"/>
  <c r="D18" i="1"/>
  <c r="R28" i="1"/>
  <c r="I117" i="1" l="1"/>
  <c r="I118" i="1"/>
  <c r="I119" i="1"/>
  <c r="I120" i="1"/>
  <c r="I121" i="1"/>
  <c r="I122" i="1"/>
  <c r="I50" i="1" l="1"/>
  <c r="Y52" i="1" l="1"/>
  <c r="Y50" i="1"/>
  <c r="Z50" i="1"/>
  <c r="Y28" i="1"/>
  <c r="Z28" i="1"/>
  <c r="Y106" i="1"/>
  <c r="Z106" i="1" s="1"/>
  <c r="Y105" i="1"/>
  <c r="Z105" i="1" s="1"/>
  <c r="Y103" i="1"/>
  <c r="Z103" i="1" s="1"/>
  <c r="Y102" i="1"/>
  <c r="Z102" i="1" s="1"/>
  <c r="Y101" i="1"/>
  <c r="Z101" i="1" s="1"/>
  <c r="Y100" i="1"/>
  <c r="Z100" i="1" s="1"/>
  <c r="Y99" i="1"/>
  <c r="Z99" i="1" s="1"/>
  <c r="Y98" i="1"/>
  <c r="Z98" i="1" s="1"/>
  <c r="Y97" i="1"/>
  <c r="Z97" i="1" s="1"/>
  <c r="Y96" i="1"/>
  <c r="Z96" i="1" s="1"/>
  <c r="Y95" i="1"/>
  <c r="Z95" i="1" s="1"/>
  <c r="Y94" i="1"/>
  <c r="Z94" i="1" s="1"/>
  <c r="Y93" i="1"/>
  <c r="Z93" i="1" s="1"/>
  <c r="Y92" i="1"/>
  <c r="Z92" i="1" s="1"/>
  <c r="AF74" i="1"/>
  <c r="Y48" i="1"/>
  <c r="Z48" i="1" s="1"/>
  <c r="Y47" i="1"/>
  <c r="Z47" i="1" s="1"/>
  <c r="Y46" i="1"/>
  <c r="Z46" i="1" s="1"/>
  <c r="Y45" i="1"/>
  <c r="Z45" i="1" s="1"/>
  <c r="Y44" i="1"/>
  <c r="Z44" i="1" s="1"/>
  <c r="Y43" i="1"/>
  <c r="Z43" i="1" s="1"/>
  <c r="Y42" i="1"/>
  <c r="Z42" i="1" s="1"/>
  <c r="Y41" i="1"/>
  <c r="Z41" i="1" s="1"/>
  <c r="Y40" i="1"/>
  <c r="Z40" i="1" s="1"/>
  <c r="Y39" i="1"/>
  <c r="Z39" i="1" s="1"/>
  <c r="Y38" i="1"/>
  <c r="Z38" i="1" s="1"/>
  <c r="Y37" i="1" l="1"/>
  <c r="Z37" i="1" s="1"/>
  <c r="Y104" i="1"/>
  <c r="Y107" i="1"/>
  <c r="Y108" i="1"/>
  <c r="Y49" i="1"/>
  <c r="Y27" i="1" l="1"/>
  <c r="Y19" i="1" s="1"/>
  <c r="Z107" i="1"/>
  <c r="Z22" i="1" s="1"/>
  <c r="Y22" i="1"/>
  <c r="Z108" i="1"/>
  <c r="Z23" i="1" s="1"/>
  <c r="Y23" i="1"/>
  <c r="Z104" i="1"/>
  <c r="Z21" i="1" s="1"/>
  <c r="Y21" i="1"/>
  <c r="AN32" i="1"/>
  <c r="AB120" i="1" l="1"/>
  <c r="AB121" i="1"/>
  <c r="AB122" i="1"/>
  <c r="AB123" i="1"/>
  <c r="AC28" i="1" l="1"/>
  <c r="AD28" i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4" i="1"/>
  <c r="AE44" i="1" s="1"/>
  <c r="AD45" i="1"/>
  <c r="AE45" i="1" s="1"/>
  <c r="AD46" i="1"/>
  <c r="AE46" i="1" s="1"/>
  <c r="AD47" i="1"/>
  <c r="AE47" i="1" s="1"/>
  <c r="AD48" i="1"/>
  <c r="AE48" i="1" s="1"/>
  <c r="AC50" i="1"/>
  <c r="AD50" i="1"/>
  <c r="AC52" i="1"/>
  <c r="AD52" i="1"/>
  <c r="AD57" i="1"/>
  <c r="AD58" i="1"/>
  <c r="AE58" i="1" s="1"/>
  <c r="AD59" i="1"/>
  <c r="AE59" i="1" s="1"/>
  <c r="AD60" i="1"/>
  <c r="AE60" i="1" s="1"/>
  <c r="AD61" i="1"/>
  <c r="AE61" i="1" s="1"/>
  <c r="AD62" i="1"/>
  <c r="AE62" i="1" s="1"/>
  <c r="AD64" i="1"/>
  <c r="AD66" i="1"/>
  <c r="AC67" i="1"/>
  <c r="AC56" i="1" s="1"/>
  <c r="AD68" i="1"/>
  <c r="AE68" i="1" s="1"/>
  <c r="AD69" i="1"/>
  <c r="AE69" i="1" s="1"/>
  <c r="AD70" i="1"/>
  <c r="AE70" i="1" s="1"/>
  <c r="AD73" i="1"/>
  <c r="AD77" i="1"/>
  <c r="AD83" i="1"/>
  <c r="AD84" i="1"/>
  <c r="AE84" i="1" s="1"/>
  <c r="AD85" i="1"/>
  <c r="AE92" i="1"/>
  <c r="AD93" i="1"/>
  <c r="AE93" i="1" s="1"/>
  <c r="AD94" i="1"/>
  <c r="AE94" i="1" s="1"/>
  <c r="AD95" i="1"/>
  <c r="AE95" i="1" s="1"/>
  <c r="AD96" i="1"/>
  <c r="AE96" i="1" s="1"/>
  <c r="AD97" i="1"/>
  <c r="AE97" i="1" s="1"/>
  <c r="AD98" i="1"/>
  <c r="AE98" i="1" s="1"/>
  <c r="AD99" i="1"/>
  <c r="AE99" i="1" s="1"/>
  <c r="AD100" i="1"/>
  <c r="AE100" i="1" s="1"/>
  <c r="AD101" i="1"/>
  <c r="AE101" i="1" s="1"/>
  <c r="AD102" i="1"/>
  <c r="AE102" i="1" s="1"/>
  <c r="AD103" i="1"/>
  <c r="AE103" i="1" s="1"/>
  <c r="AD104" i="1"/>
  <c r="AD105" i="1"/>
  <c r="AE105" i="1" s="1"/>
  <c r="AD106" i="1"/>
  <c r="AE106" i="1" s="1"/>
  <c r="AD107" i="1"/>
  <c r="AD108" i="1"/>
  <c r="AD110" i="1"/>
  <c r="AD111" i="1"/>
  <c r="AD112" i="1"/>
  <c r="AD113" i="1"/>
  <c r="AD114" i="1"/>
  <c r="AD116" i="1"/>
  <c r="AD117" i="1"/>
  <c r="AD118" i="1"/>
  <c r="AD119" i="1"/>
  <c r="AD121" i="1"/>
  <c r="AD122" i="1"/>
  <c r="AB119" i="1"/>
  <c r="AB118" i="1"/>
  <c r="AB117" i="1"/>
  <c r="AB116" i="1"/>
  <c r="AB114" i="1"/>
  <c r="AB113" i="1"/>
  <c r="AB112" i="1"/>
  <c r="AB111" i="1"/>
  <c r="AB110" i="1"/>
  <c r="AB108" i="1"/>
  <c r="AB23" i="1" s="1"/>
  <c r="AB107" i="1"/>
  <c r="AB22" i="1" s="1"/>
  <c r="AB106" i="1"/>
  <c r="AB105" i="1"/>
  <c r="AB104" i="1"/>
  <c r="AB21" i="1" s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70" i="1"/>
  <c r="AB69" i="1"/>
  <c r="AB68" i="1"/>
  <c r="AA67" i="1"/>
  <c r="AB66" i="1"/>
  <c r="AB62" i="1"/>
  <c r="AB61" i="1"/>
  <c r="AB60" i="1"/>
  <c r="AB59" i="1"/>
  <c r="AB58" i="1"/>
  <c r="AB57" i="1"/>
  <c r="AB52" i="1"/>
  <c r="AA52" i="1"/>
  <c r="AB50" i="1"/>
  <c r="AA50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28" i="1"/>
  <c r="AA28" i="1"/>
  <c r="AD109" i="1" l="1"/>
  <c r="AE83" i="1"/>
  <c r="AE79" i="1" s="1"/>
  <c r="AE78" i="1" s="1"/>
  <c r="AD79" i="1"/>
  <c r="AD78" i="1" s="1"/>
  <c r="AB67" i="1"/>
  <c r="AB56" i="1" s="1"/>
  <c r="AA56" i="1"/>
  <c r="AE57" i="1"/>
  <c r="AE27" i="1"/>
  <c r="AE19" i="1" s="1"/>
  <c r="AD23" i="1"/>
  <c r="AE108" i="1"/>
  <c r="AE23" i="1" s="1"/>
  <c r="AD22" i="1"/>
  <c r="AE107" i="1"/>
  <c r="AE22" i="1" s="1"/>
  <c r="AD21" i="1"/>
  <c r="AE104" i="1"/>
  <c r="AE21" i="1" s="1"/>
  <c r="AD67" i="1"/>
  <c r="AE67" i="1" s="1"/>
  <c r="AD49" i="1"/>
  <c r="AD27" i="1" s="1"/>
  <c r="AD19" i="1" s="1"/>
  <c r="AC73" i="1"/>
  <c r="AC55" i="1" s="1"/>
  <c r="AM76" i="1"/>
  <c r="AC49" i="1"/>
  <c r="AC27" i="1" s="1"/>
  <c r="AC19" i="1" s="1"/>
  <c r="AA49" i="1"/>
  <c r="AA27" i="1" s="1"/>
  <c r="AA19" i="1" s="1"/>
  <c r="AB49" i="1"/>
  <c r="AB27" i="1" s="1"/>
  <c r="AB19" i="1" s="1"/>
  <c r="AE56" i="1" l="1"/>
  <c r="AE55" i="1" s="1"/>
  <c r="AE54" i="1" s="1"/>
  <c r="AE20" i="1" s="1"/>
  <c r="AD56" i="1"/>
  <c r="AD55" i="1"/>
  <c r="AE24" i="1"/>
  <c r="AE26" i="1" l="1"/>
  <c r="AE18" i="1"/>
  <c r="AN17" i="1"/>
  <c r="AO17" i="1" s="1"/>
  <c r="AN29" i="1" l="1"/>
  <c r="AN51" i="1"/>
  <c r="AM123" i="1"/>
  <c r="AF84" i="1" l="1"/>
  <c r="T84" i="1"/>
  <c r="S84" i="1"/>
  <c r="R84" i="1"/>
  <c r="Q84" i="1"/>
  <c r="AM77" i="1"/>
  <c r="AH77" i="1"/>
  <c r="Y77" i="1"/>
  <c r="Y73" i="1" s="1"/>
  <c r="I77" i="1"/>
  <c r="I73" i="1" s="1"/>
  <c r="I55" i="1" s="1"/>
  <c r="P84" i="1" l="1"/>
  <c r="AN77" i="1"/>
  <c r="AI84" i="1"/>
  <c r="AM84" i="1" l="1"/>
  <c r="AJ84" i="1"/>
  <c r="AF28" i="1" l="1"/>
  <c r="AM34" i="1" l="1"/>
  <c r="AN34" i="1"/>
  <c r="AH35" i="1"/>
  <c r="AN35" i="1" s="1"/>
  <c r="AM29" i="1" l="1"/>
  <c r="AM33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51" i="1"/>
  <c r="AM53" i="1"/>
  <c r="AM58" i="1"/>
  <c r="AM59" i="1"/>
  <c r="AM63" i="1"/>
  <c r="AM65" i="1"/>
  <c r="AM66" i="1"/>
  <c r="AM71" i="1"/>
  <c r="AM74" i="1"/>
  <c r="AM75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21" i="1" s="1"/>
  <c r="AM105" i="1"/>
  <c r="AM106" i="1"/>
  <c r="AM107" i="1"/>
  <c r="AM22" i="1" s="1"/>
  <c r="AM108" i="1"/>
  <c r="AM23" i="1" s="1"/>
  <c r="AM120" i="1"/>
  <c r="AM121" i="1"/>
  <c r="AM122" i="1"/>
  <c r="AL73" i="1"/>
  <c r="AL52" i="1"/>
  <c r="AL50" i="1"/>
  <c r="AL30" i="1"/>
  <c r="AL28" i="1" s="1"/>
  <c r="AJ73" i="1"/>
  <c r="AJ52" i="1"/>
  <c r="AJ50" i="1"/>
  <c r="AJ30" i="1"/>
  <c r="AJ28" i="1" s="1"/>
  <c r="AL49" i="1" l="1"/>
  <c r="AL27" i="1" s="1"/>
  <c r="AL19" i="1" s="1"/>
  <c r="AJ49" i="1"/>
  <c r="AJ27" i="1" s="1"/>
  <c r="AJ19" i="1" s="1"/>
  <c r="I123" i="1" l="1"/>
  <c r="I109" i="1" s="1"/>
  <c r="I24" i="1" l="1"/>
  <c r="AG24" i="1"/>
  <c r="J24" i="1"/>
  <c r="AK73" i="1"/>
  <c r="AI73" i="1"/>
  <c r="AG73" i="1"/>
  <c r="AK52" i="1"/>
  <c r="AI52" i="1"/>
  <c r="AG52" i="1"/>
  <c r="AF52" i="1"/>
  <c r="T52" i="1"/>
  <c r="S52" i="1"/>
  <c r="R52" i="1"/>
  <c r="Q52" i="1"/>
  <c r="J52" i="1"/>
  <c r="I52" i="1"/>
  <c r="AK50" i="1"/>
  <c r="AI50" i="1"/>
  <c r="AH50" i="1"/>
  <c r="AG50" i="1"/>
  <c r="J50" i="1"/>
  <c r="AK30" i="1"/>
  <c r="AK28" i="1" s="1"/>
  <c r="AI30" i="1"/>
  <c r="AI28" i="1" s="1"/>
  <c r="J28" i="1"/>
  <c r="AM73" i="1" l="1"/>
  <c r="J49" i="1"/>
  <c r="J27" i="1" s="1"/>
  <c r="J19" i="1" s="1"/>
  <c r="AM50" i="1"/>
  <c r="AI49" i="1"/>
  <c r="AI27" i="1" s="1"/>
  <c r="AI19" i="1" s="1"/>
  <c r="AM52" i="1"/>
  <c r="AK49" i="1"/>
  <c r="AK27" i="1" s="1"/>
  <c r="AK19" i="1" s="1"/>
  <c r="AG49" i="1"/>
  <c r="I49" i="1"/>
  <c r="AM49" i="1" l="1"/>
  <c r="Y122" i="1" l="1"/>
  <c r="Y121" i="1"/>
  <c r="Z115" i="1"/>
  <c r="Z82" i="1"/>
  <c r="Z81" i="1"/>
  <c r="Z80" i="1"/>
  <c r="Z79" i="1" s="1"/>
  <c r="Z78" i="1" s="1"/>
  <c r="Z76" i="1"/>
  <c r="Z73" i="1"/>
  <c r="Z53" i="1"/>
  <c r="Z52" i="1" s="1"/>
  <c r="Z49" i="1" s="1"/>
  <c r="Z27" i="1" s="1"/>
  <c r="Z19" i="1" s="1"/>
  <c r="I32" i="1" l="1"/>
  <c r="I37" i="1"/>
  <c r="I38" i="1"/>
  <c r="I39" i="1"/>
  <c r="I40" i="1"/>
  <c r="I41" i="1"/>
  <c r="I42" i="1"/>
  <c r="I43" i="1"/>
  <c r="I44" i="1"/>
  <c r="I45" i="1"/>
  <c r="I46" i="1"/>
  <c r="I47" i="1"/>
  <c r="I48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21" i="1" s="1"/>
  <c r="I105" i="1"/>
  <c r="I106" i="1"/>
  <c r="I107" i="1"/>
  <c r="I22" i="1" s="1"/>
  <c r="I108" i="1"/>
  <c r="I23" i="1" s="1"/>
  <c r="AA115" i="1"/>
  <c r="AA109" i="1" s="1"/>
  <c r="I31" i="1" l="1"/>
  <c r="I28" i="1" s="1"/>
  <c r="I27" i="1" s="1"/>
  <c r="AB115" i="1"/>
  <c r="AA24" i="1"/>
  <c r="AB109" i="1" l="1"/>
  <c r="AB24" i="1" s="1"/>
  <c r="I19" i="1"/>
  <c r="AH33" i="1"/>
  <c r="AH31" i="1" s="1"/>
  <c r="AH28" i="1" s="1"/>
  <c r="AN33" i="1" l="1"/>
  <c r="AN31" i="1"/>
  <c r="AH123" i="1"/>
  <c r="AN30" i="1" l="1"/>
  <c r="AF123" i="1"/>
  <c r="AN123" i="1" s="1"/>
  <c r="S123" i="1" s="1"/>
  <c r="P123" i="1" s="1"/>
  <c r="AN28" i="1" l="1"/>
  <c r="Y111" i="1" l="1"/>
  <c r="Y112" i="1"/>
  <c r="Y113" i="1"/>
  <c r="Y114" i="1"/>
  <c r="Y117" i="1"/>
  <c r="Y118" i="1"/>
  <c r="Y119" i="1"/>
  <c r="Y110" i="1"/>
  <c r="I54" i="1" l="1"/>
  <c r="I26" i="1" s="1"/>
  <c r="Z116" i="1"/>
  <c r="Z122" i="1"/>
  <c r="Z117" i="1"/>
  <c r="Z119" i="1"/>
  <c r="Z121" i="1"/>
  <c r="Z118" i="1"/>
  <c r="I20" i="1" l="1"/>
  <c r="I18" i="1" s="1"/>
  <c r="Z109" i="1"/>
  <c r="Y116" i="1"/>
  <c r="Y109" i="1" l="1"/>
  <c r="Y24" i="1" s="1"/>
  <c r="Y62" i="1"/>
  <c r="Y61" i="1"/>
  <c r="Y60" i="1"/>
  <c r="Y59" i="1"/>
  <c r="Y58" i="1" l="1"/>
  <c r="Z56" i="1"/>
  <c r="Z55" i="1" l="1"/>
  <c r="Z54" i="1" s="1"/>
  <c r="Z20" i="1" s="1"/>
  <c r="P17" i="1"/>
  <c r="Q17" i="1" s="1"/>
  <c r="R17" i="1" s="1"/>
  <c r="S17" i="1" s="1"/>
  <c r="T17" i="1" s="1"/>
  <c r="Y70" i="1" l="1"/>
  <c r="AG32" i="1" l="1"/>
  <c r="AM32" i="1" s="1"/>
  <c r="AH59" i="1"/>
  <c r="AH60" i="1"/>
  <c r="AH61" i="1"/>
  <c r="AH62" i="1"/>
  <c r="AH63" i="1"/>
  <c r="AH64" i="1"/>
  <c r="AH65" i="1"/>
  <c r="AH68" i="1"/>
  <c r="AH69" i="1"/>
  <c r="AH70" i="1"/>
  <c r="AH71" i="1"/>
  <c r="AN71" i="1" s="1"/>
  <c r="AH53" i="1"/>
  <c r="AN53" i="1" s="1"/>
  <c r="AH58" i="1"/>
  <c r="AH56" i="1" l="1"/>
  <c r="AG31" i="1"/>
  <c r="AG30" i="1" s="1"/>
  <c r="AH52" i="1"/>
  <c r="AH122" i="1"/>
  <c r="AH121" i="1" s="1"/>
  <c r="AH120" i="1" s="1"/>
  <c r="AH119" i="1" s="1"/>
  <c r="AH118" i="1" s="1"/>
  <c r="AH117" i="1" s="1"/>
  <c r="AH116" i="1" s="1"/>
  <c r="AH115" i="1" s="1"/>
  <c r="AH114" i="1" s="1"/>
  <c r="AH113" i="1" s="1"/>
  <c r="AH112" i="1" s="1"/>
  <c r="AH111" i="1" s="1"/>
  <c r="AH110" i="1" s="1"/>
  <c r="AH109" i="1" s="1"/>
  <c r="AG28" i="1" l="1"/>
  <c r="AG27" i="1" s="1"/>
  <c r="AM30" i="1"/>
  <c r="AM31" i="1"/>
  <c r="AH49" i="1"/>
  <c r="AN52" i="1"/>
  <c r="AH27" i="1" l="1"/>
  <c r="AH19" i="1" s="1"/>
  <c r="AH24" i="1"/>
  <c r="AM27" i="1"/>
  <c r="AM19" i="1" s="1"/>
  <c r="AG19" i="1"/>
  <c r="AM28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50" i="1"/>
  <c r="AF57" i="1"/>
  <c r="AN57" i="1" s="1"/>
  <c r="AF58" i="1"/>
  <c r="AN58" i="1" s="1"/>
  <c r="AF59" i="1"/>
  <c r="AF60" i="1"/>
  <c r="AF61" i="1"/>
  <c r="AF62" i="1"/>
  <c r="AF63" i="1"/>
  <c r="AN63" i="1" s="1"/>
  <c r="AF65" i="1"/>
  <c r="AF67" i="1"/>
  <c r="AF68" i="1"/>
  <c r="AF69" i="1"/>
  <c r="AF70" i="1"/>
  <c r="AF73" i="1"/>
  <c r="AF81" i="1"/>
  <c r="AF83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15" i="1"/>
  <c r="AF116" i="1"/>
  <c r="AF117" i="1"/>
  <c r="AF118" i="1"/>
  <c r="AF119" i="1"/>
  <c r="AF120" i="1"/>
  <c r="AN120" i="1" s="1"/>
  <c r="S120" i="1" s="1"/>
  <c r="AF121" i="1"/>
  <c r="AF122" i="1"/>
  <c r="AN122" i="1" s="1"/>
  <c r="S122" i="1" s="1"/>
  <c r="AN64" i="1"/>
  <c r="T32" i="1"/>
  <c r="T31" i="1" s="1"/>
  <c r="T37" i="1"/>
  <c r="T38" i="1"/>
  <c r="T39" i="1"/>
  <c r="T40" i="1"/>
  <c r="T41" i="1"/>
  <c r="T42" i="1"/>
  <c r="T43" i="1"/>
  <c r="T44" i="1"/>
  <c r="T45" i="1"/>
  <c r="T46" i="1"/>
  <c r="T47" i="1"/>
  <c r="T48" i="1"/>
  <c r="T51" i="1"/>
  <c r="T50" i="1" s="1"/>
  <c r="T49" i="1" s="1"/>
  <c r="T58" i="1"/>
  <c r="T59" i="1"/>
  <c r="T60" i="1"/>
  <c r="T61" i="1"/>
  <c r="T62" i="1"/>
  <c r="T63" i="1"/>
  <c r="P63" i="1" s="1"/>
  <c r="T64" i="1"/>
  <c r="P64" i="1" s="1"/>
  <c r="P65" i="1"/>
  <c r="T68" i="1"/>
  <c r="T69" i="1"/>
  <c r="T70" i="1"/>
  <c r="T74" i="1"/>
  <c r="P74" i="1" s="1"/>
  <c r="T76" i="1"/>
  <c r="P76" i="1" s="1"/>
  <c r="T80" i="1"/>
  <c r="T81" i="1"/>
  <c r="P81" i="1" s="1"/>
  <c r="T82" i="1"/>
  <c r="P82" i="1" s="1"/>
  <c r="T83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21" i="1" s="1"/>
  <c r="T105" i="1"/>
  <c r="T106" i="1"/>
  <c r="T107" i="1"/>
  <c r="T22" i="1" s="1"/>
  <c r="T108" i="1"/>
  <c r="T23" i="1" s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S32" i="1"/>
  <c r="S31" i="1" s="1"/>
  <c r="S37" i="1"/>
  <c r="S38" i="1"/>
  <c r="S39" i="1"/>
  <c r="S40" i="1"/>
  <c r="S41" i="1"/>
  <c r="S42" i="1"/>
  <c r="S43" i="1"/>
  <c r="S44" i="1"/>
  <c r="S45" i="1"/>
  <c r="S46" i="1"/>
  <c r="S47" i="1"/>
  <c r="S48" i="1"/>
  <c r="S51" i="1"/>
  <c r="S50" i="1" s="1"/>
  <c r="S49" i="1" s="1"/>
  <c r="S58" i="1"/>
  <c r="S59" i="1"/>
  <c r="S60" i="1"/>
  <c r="S61" i="1"/>
  <c r="S62" i="1"/>
  <c r="S68" i="1"/>
  <c r="S69" i="1"/>
  <c r="S70" i="1"/>
  <c r="S83" i="1"/>
  <c r="S79" i="1" s="1"/>
  <c r="S78" i="1" s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21" i="1" s="1"/>
  <c r="S105" i="1"/>
  <c r="S106" i="1"/>
  <c r="S107" i="1"/>
  <c r="S22" i="1" s="1"/>
  <c r="S108" i="1"/>
  <c r="S23" i="1" s="1"/>
  <c r="R37" i="1"/>
  <c r="R38" i="1"/>
  <c r="R39" i="1"/>
  <c r="R40" i="1"/>
  <c r="R41" i="1"/>
  <c r="R42" i="1"/>
  <c r="R43" i="1"/>
  <c r="R44" i="1"/>
  <c r="R45" i="1"/>
  <c r="R46" i="1"/>
  <c r="R47" i="1"/>
  <c r="R48" i="1"/>
  <c r="R50" i="1"/>
  <c r="R49" i="1" s="1"/>
  <c r="R58" i="1"/>
  <c r="R59" i="1"/>
  <c r="R60" i="1"/>
  <c r="R61" i="1"/>
  <c r="R62" i="1"/>
  <c r="R68" i="1"/>
  <c r="R69" i="1"/>
  <c r="R70" i="1"/>
  <c r="R83" i="1"/>
  <c r="R79" i="1" s="1"/>
  <c r="R78" i="1" s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21" i="1" s="1"/>
  <c r="R105" i="1"/>
  <c r="R106" i="1"/>
  <c r="R107" i="1"/>
  <c r="R22" i="1" s="1"/>
  <c r="R108" i="1"/>
  <c r="R23" i="1" s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Q28" i="1"/>
  <c r="Q37" i="1"/>
  <c r="Q38" i="1"/>
  <c r="Q39" i="1"/>
  <c r="Q40" i="1"/>
  <c r="Q41" i="1"/>
  <c r="Q42" i="1"/>
  <c r="Q43" i="1"/>
  <c r="Q44" i="1"/>
  <c r="Q45" i="1"/>
  <c r="Q46" i="1"/>
  <c r="Q47" i="1"/>
  <c r="Q48" i="1"/>
  <c r="Q57" i="1"/>
  <c r="Q58" i="1"/>
  <c r="Q59" i="1"/>
  <c r="Q60" i="1"/>
  <c r="Q61" i="1"/>
  <c r="Q62" i="1"/>
  <c r="Q68" i="1"/>
  <c r="Q69" i="1"/>
  <c r="Q70" i="1"/>
  <c r="Q83" i="1"/>
  <c r="Q79" i="1" s="1"/>
  <c r="Q78" i="1" s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21" i="1" s="1"/>
  <c r="Q105" i="1"/>
  <c r="Q106" i="1"/>
  <c r="Q107" i="1"/>
  <c r="Q22" i="1" s="1"/>
  <c r="Q108" i="1"/>
  <c r="Q23" i="1" s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P37" i="1"/>
  <c r="P38" i="1"/>
  <c r="P39" i="1"/>
  <c r="P40" i="1"/>
  <c r="P41" i="1"/>
  <c r="P42" i="1"/>
  <c r="P43" i="1"/>
  <c r="P44" i="1"/>
  <c r="P45" i="1"/>
  <c r="P46" i="1"/>
  <c r="P47" i="1"/>
  <c r="P48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51" i="1" l="1"/>
  <c r="P50" i="1" s="1"/>
  <c r="P22" i="1"/>
  <c r="P21" i="1"/>
  <c r="AF79" i="1"/>
  <c r="AF78" i="1" s="1"/>
  <c r="P23" i="1"/>
  <c r="T109" i="1"/>
  <c r="T24" i="1" s="1"/>
  <c r="P80" i="1"/>
  <c r="T79" i="1"/>
  <c r="T78" i="1" s="1"/>
  <c r="Q109" i="1"/>
  <c r="Q24" i="1" s="1"/>
  <c r="R109" i="1"/>
  <c r="R24" i="1" s="1"/>
  <c r="P73" i="1"/>
  <c r="P61" i="1"/>
  <c r="Q56" i="1"/>
  <c r="R56" i="1"/>
  <c r="S56" i="1"/>
  <c r="T56" i="1"/>
  <c r="P62" i="1"/>
  <c r="P120" i="1"/>
  <c r="P59" i="1"/>
  <c r="P32" i="1"/>
  <c r="P31" i="1" s="1"/>
  <c r="P57" i="1"/>
  <c r="P69" i="1"/>
  <c r="P68" i="1"/>
  <c r="P83" i="1"/>
  <c r="P66" i="1"/>
  <c r="P58" i="1"/>
  <c r="P70" i="1"/>
  <c r="P60" i="1"/>
  <c r="R27" i="1"/>
  <c r="R19" i="1" s="1"/>
  <c r="AF21" i="1"/>
  <c r="AN108" i="1"/>
  <c r="AN23" i="1" s="1"/>
  <c r="AF23" i="1"/>
  <c r="AF22" i="1"/>
  <c r="AN107" i="1"/>
  <c r="AN22" i="1" s="1"/>
  <c r="AH23" i="1"/>
  <c r="S73" i="1"/>
  <c r="S30" i="1"/>
  <c r="S28" i="1" s="1"/>
  <c r="S27" i="1" s="1"/>
  <c r="S19" i="1" s="1"/>
  <c r="T30" i="1"/>
  <c r="T28" i="1" s="1"/>
  <c r="T27" i="1" s="1"/>
  <c r="T19" i="1" s="1"/>
  <c r="Q73" i="1"/>
  <c r="R73" i="1"/>
  <c r="T73" i="1"/>
  <c r="Q50" i="1"/>
  <c r="Q49" i="1" s="1"/>
  <c r="AN40" i="1"/>
  <c r="AN59" i="1"/>
  <c r="AN121" i="1"/>
  <c r="S121" i="1" s="1"/>
  <c r="AN37" i="1"/>
  <c r="AF49" i="1"/>
  <c r="AF27" i="1" s="1"/>
  <c r="AF19" i="1" s="1"/>
  <c r="AN50" i="1"/>
  <c r="Y68" i="1"/>
  <c r="Y69" i="1"/>
  <c r="P79" i="1" l="1"/>
  <c r="P78" i="1" s="1"/>
  <c r="P56" i="1"/>
  <c r="Y56" i="1"/>
  <c r="Y55" i="1" s="1"/>
  <c r="Y54" i="1" s="1"/>
  <c r="P28" i="1"/>
  <c r="Q27" i="1"/>
  <c r="AH22" i="1"/>
  <c r="P49" i="1"/>
  <c r="AN49" i="1"/>
  <c r="S55" i="1"/>
  <c r="S54" i="1" s="1"/>
  <c r="T55" i="1"/>
  <c r="T54" i="1" s="1"/>
  <c r="Q55" i="1"/>
  <c r="Q19" i="1" l="1"/>
  <c r="P19" i="1" s="1"/>
  <c r="P27" i="1"/>
  <c r="Q54" i="1"/>
  <c r="AN106" i="1"/>
  <c r="T26" i="1"/>
  <c r="T20" i="1"/>
  <c r="T18" i="1" s="1"/>
  <c r="S20" i="1"/>
  <c r="Y26" i="1"/>
  <c r="Y20" i="1"/>
  <c r="Y18" i="1" s="1"/>
  <c r="Q26" i="1"/>
  <c r="AN27" i="1"/>
  <c r="AN19" i="1" s="1"/>
  <c r="Q20" i="1" l="1"/>
  <c r="AN105" i="1"/>
  <c r="Q18" i="1" l="1"/>
  <c r="R55" i="1"/>
  <c r="R54" i="1" s="1"/>
  <c r="AH21" i="1"/>
  <c r="AN104" i="1"/>
  <c r="AN21" i="1" s="1"/>
  <c r="J73" i="1"/>
  <c r="J55" i="1" s="1"/>
  <c r="J54" i="1" s="1"/>
  <c r="R20" i="1" l="1"/>
  <c r="R26" i="1"/>
  <c r="AN103" i="1"/>
  <c r="J26" i="1"/>
  <c r="J20" i="1"/>
  <c r="J18" i="1" s="1"/>
  <c r="AN74" i="1"/>
  <c r="R18" i="1" l="1"/>
  <c r="P20" i="1"/>
  <c r="AN102" i="1"/>
  <c r="AN66" i="1"/>
  <c r="AN101" i="1" l="1"/>
  <c r="AM64" i="1"/>
  <c r="AM111" i="1"/>
  <c r="AC24" i="1"/>
  <c r="AD24" i="1"/>
  <c r="AC54" i="1"/>
  <c r="AC20" i="1" s="1"/>
  <c r="AD54" i="1"/>
  <c r="AD20" i="1" s="1"/>
  <c r="AM81" i="1"/>
  <c r="AM80" i="1"/>
  <c r="AM115" i="1"/>
  <c r="AM82" i="1"/>
  <c r="AI61" i="1"/>
  <c r="AK62" i="1"/>
  <c r="AI68" i="1"/>
  <c r="AK69" i="1"/>
  <c r="AI60" i="1"/>
  <c r="AG67" i="1"/>
  <c r="AK70" i="1"/>
  <c r="AN111" i="1"/>
  <c r="S111" i="1" s="1"/>
  <c r="AI117" i="1"/>
  <c r="AK119" i="1"/>
  <c r="AK109" i="1" s="1"/>
  <c r="AI83" i="1"/>
  <c r="AI79" i="1" s="1"/>
  <c r="AI78" i="1" s="1"/>
  <c r="AI116" i="1"/>
  <c r="AN65" i="1"/>
  <c r="AI118" i="1"/>
  <c r="AI109" i="1" l="1"/>
  <c r="AI24" i="1" s="1"/>
  <c r="P111" i="1"/>
  <c r="AI56" i="1"/>
  <c r="AM67" i="1"/>
  <c r="AG56" i="1"/>
  <c r="AG55" i="1" s="1"/>
  <c r="AG54" i="1" s="1"/>
  <c r="AK56" i="1"/>
  <c r="AK55" i="1" s="1"/>
  <c r="AK54" i="1" s="1"/>
  <c r="AK20" i="1" s="1"/>
  <c r="AC18" i="1"/>
  <c r="AN100" i="1"/>
  <c r="AD18" i="1"/>
  <c r="AM112" i="1"/>
  <c r="AM110" i="1"/>
  <c r="AC26" i="1"/>
  <c r="AD26" i="1"/>
  <c r="AB73" i="1"/>
  <c r="AB55" i="1" s="1"/>
  <c r="AB54" i="1" s="1"/>
  <c r="AA73" i="1"/>
  <c r="AA55" i="1" s="1"/>
  <c r="AA54" i="1" s="1"/>
  <c r="AM83" i="1"/>
  <c r="AM79" i="1" s="1"/>
  <c r="AM78" i="1" s="1"/>
  <c r="AJ83" i="1"/>
  <c r="AN114" i="1"/>
  <c r="P114" i="1" s="1"/>
  <c r="AM114" i="1"/>
  <c r="AM68" i="1"/>
  <c r="AJ68" i="1"/>
  <c r="AN68" i="1" s="1"/>
  <c r="AM116" i="1"/>
  <c r="AJ116" i="1"/>
  <c r="AL119" i="1"/>
  <c r="AL109" i="1" s="1"/>
  <c r="AM119" i="1"/>
  <c r="AM113" i="1"/>
  <c r="AL70" i="1"/>
  <c r="AN70" i="1" s="1"/>
  <c r="AM70" i="1"/>
  <c r="AM118" i="1"/>
  <c r="AJ118" i="1"/>
  <c r="AN118" i="1" s="1"/>
  <c r="S118" i="1" s="1"/>
  <c r="P118" i="1" s="1"/>
  <c r="AM117" i="1"/>
  <c r="AJ117" i="1"/>
  <c r="AN117" i="1" s="1"/>
  <c r="S117" i="1" s="1"/>
  <c r="P117" i="1" s="1"/>
  <c r="AM69" i="1"/>
  <c r="AL69" i="1"/>
  <c r="AN69" i="1" s="1"/>
  <c r="AJ85" i="1"/>
  <c r="AM60" i="1"/>
  <c r="AJ60" i="1"/>
  <c r="AM61" i="1"/>
  <c r="AJ61" i="1"/>
  <c r="AN61" i="1" s="1"/>
  <c r="AM62" i="1"/>
  <c r="AL62" i="1"/>
  <c r="AF56" i="1"/>
  <c r="AK24" i="1"/>
  <c r="AN67" i="1"/>
  <c r="AN115" i="1"/>
  <c r="S115" i="1" s="1"/>
  <c r="P115" i="1" s="1"/>
  <c r="AJ109" i="1" l="1"/>
  <c r="AJ24" i="1" s="1"/>
  <c r="AM109" i="1"/>
  <c r="AJ79" i="1"/>
  <c r="AJ78" i="1" s="1"/>
  <c r="AN62" i="1"/>
  <c r="AL56" i="1"/>
  <c r="AN60" i="1"/>
  <c r="AJ56" i="1"/>
  <c r="AJ55" i="1" s="1"/>
  <c r="AK18" i="1"/>
  <c r="P55" i="1"/>
  <c r="AN99" i="1"/>
  <c r="AG26" i="1"/>
  <c r="AG20" i="1"/>
  <c r="AG18" i="1" s="1"/>
  <c r="AA26" i="1"/>
  <c r="AA20" i="1"/>
  <c r="AA18" i="1" s="1"/>
  <c r="AB26" i="1"/>
  <c r="AB20" i="1"/>
  <c r="AN116" i="1"/>
  <c r="S116" i="1" s="1"/>
  <c r="P116" i="1" s="1"/>
  <c r="AL24" i="1"/>
  <c r="AN119" i="1"/>
  <c r="S119" i="1" s="1"/>
  <c r="P119" i="1" s="1"/>
  <c r="AM24" i="1"/>
  <c r="AI55" i="1"/>
  <c r="AM55" i="1" s="1"/>
  <c r="AM56" i="1"/>
  <c r="AL55" i="1"/>
  <c r="AL54" i="1" s="1"/>
  <c r="AL20" i="1" s="1"/>
  <c r="AF55" i="1"/>
  <c r="AK26" i="1"/>
  <c r="S109" i="1" l="1"/>
  <c r="S24" i="1" s="1"/>
  <c r="AB18" i="1"/>
  <c r="P54" i="1"/>
  <c r="AL18" i="1"/>
  <c r="AN98" i="1"/>
  <c r="Z26" i="1"/>
  <c r="Z24" i="1"/>
  <c r="Z18" i="1" s="1"/>
  <c r="AN56" i="1"/>
  <c r="AI54" i="1"/>
  <c r="AL26" i="1"/>
  <c r="AF54" i="1"/>
  <c r="AF20" i="1" s="1"/>
  <c r="P24" i="1" l="1"/>
  <c r="S18" i="1"/>
  <c r="AN97" i="1"/>
  <c r="AI26" i="1"/>
  <c r="AM26" i="1" s="1"/>
  <c r="AI20" i="1"/>
  <c r="AI18" i="1" s="1"/>
  <c r="AM54" i="1"/>
  <c r="AM20" i="1" s="1"/>
  <c r="AJ54" i="1"/>
  <c r="P18" i="1" l="1"/>
  <c r="AM18" i="1"/>
  <c r="AN96" i="1"/>
  <c r="AJ26" i="1"/>
  <c r="AJ20" i="1"/>
  <c r="AJ18" i="1" s="1"/>
  <c r="AN95" i="1" l="1"/>
  <c r="AN94" i="1" l="1"/>
  <c r="AN93" i="1" l="1"/>
  <c r="AN92" i="1" l="1"/>
  <c r="AN91" i="1" l="1"/>
  <c r="AN89" i="1" l="1"/>
  <c r="AN86" i="1" s="1"/>
  <c r="AN84" i="1" l="1"/>
  <c r="AN85" i="1"/>
  <c r="AN83" i="1" l="1"/>
  <c r="AN82" i="1" l="1"/>
  <c r="AN81" i="1" l="1"/>
  <c r="AN80" i="1" l="1"/>
  <c r="AN79" i="1" s="1"/>
  <c r="AN78" i="1" s="1"/>
  <c r="AH73" i="1" l="1"/>
  <c r="AN76" i="1"/>
  <c r="AN73" i="1" l="1"/>
  <c r="AH55" i="1"/>
  <c r="AN55" i="1" l="1"/>
  <c r="AH54" i="1"/>
  <c r="AH26" i="1" s="1"/>
  <c r="AH48" i="1"/>
  <c r="AN48" i="1" l="1"/>
  <c r="AH47" i="1"/>
  <c r="AH20" i="1"/>
  <c r="AH18" i="1" s="1"/>
  <c r="AN54" i="1"/>
  <c r="AN20" i="1" s="1"/>
  <c r="AN47" i="1" l="1"/>
  <c r="AH46" i="1"/>
  <c r="AN46" i="1" l="1"/>
  <c r="AH45" i="1"/>
  <c r="AN45" i="1" l="1"/>
  <c r="AH44" i="1"/>
  <c r="AH39" i="1"/>
  <c r="AN39" i="1" l="1"/>
  <c r="AH38" i="1"/>
  <c r="AN38" i="1" s="1"/>
  <c r="AN44" i="1"/>
  <c r="AH43" i="1"/>
  <c r="AN43" i="1" l="1"/>
  <c r="AH42" i="1"/>
  <c r="AN42" i="1" l="1"/>
  <c r="AH41" i="1"/>
  <c r="AN41" i="1" s="1"/>
  <c r="P121" i="1" l="1"/>
  <c r="P122" i="1"/>
  <c r="S26" i="1" l="1"/>
  <c r="P110" i="1"/>
  <c r="AF110" i="1" s="1"/>
  <c r="P112" i="1"/>
  <c r="AF112" i="1" s="1"/>
  <c r="AN112" i="1" s="1"/>
  <c r="P113" i="1"/>
  <c r="AF113" i="1" s="1"/>
  <c r="AN113" i="1" s="1"/>
  <c r="AF109" i="1" l="1"/>
  <c r="AN110" i="1"/>
  <c r="AN109" i="1" s="1"/>
  <c r="P109" i="1"/>
  <c r="P26" i="1" s="1"/>
  <c r="AF26" i="1" l="1"/>
  <c r="AN26" i="1" s="1"/>
  <c r="AN24" i="1"/>
  <c r="AF24" i="1"/>
  <c r="AF18" i="1" s="1"/>
  <c r="AN18" i="1" l="1"/>
</calcChain>
</file>

<file path=xl/sharedStrings.xml><?xml version="1.0" encoding="utf-8"?>
<sst xmlns="http://schemas.openxmlformats.org/spreadsheetml/2006/main" count="854" uniqueCount="325">
  <si>
    <t>Приложение  № 3</t>
  </si>
  <si>
    <t>к приказу Минэнерго России</t>
  </si>
  <si>
    <t>от «__» _____ 2016 г. №___</t>
  </si>
  <si>
    <r>
      <t>Инвестиционная программ</t>
    </r>
    <r>
      <rPr>
        <sz val="14"/>
        <rFont val="Times New Roman"/>
        <family val="1"/>
        <charset val="204"/>
      </rPr>
      <t xml:space="preserve">а Общества с ограниченной ответственностью Холдинговая Компания "СДС-Энерго" </t>
    </r>
  </si>
  <si>
    <t xml:space="preserve">  Наименование инвестиционного проекта (группы инвестиционных проектов)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</si>
  <si>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</si>
  <si>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</si>
  <si>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</si>
  <si>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</si>
  <si>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</si>
  <si>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</si>
  <si>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</si>
  <si>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Предложение по корректировке утвержденного плана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</si>
  <si>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</si>
  <si>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</si>
  <si>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</si>
  <si>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</si>
  <si>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</si>
  <si>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</si>
  <si>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</si>
  <si>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</si>
  <si>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</si>
  <si>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</si>
  <si>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</si>
  <si>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</si>
  <si>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</si>
  <si>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</si>
  <si>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</si>
  <si>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</si>
  <si>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</si>
  <si>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</si>
  <si>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</si>
  <si>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</si>
  <si>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</si>
  <si>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</si>
  <si>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</si>
  <si>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</si>
  <si>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</si>
  <si>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</si>
  <si>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</si>
  <si>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</si>
  <si>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</si>
  <si>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</si>
  <si>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</si>
  <si>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</si>
  <si>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</si>
  <si>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</si>
  <si>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</si>
  <si>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</si>
  <si>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</si>
  <si>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</si>
  <si>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</si>
  <si>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</si>
  <si>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</si>
  <si>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</si>
  <si>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</si>
  <si>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</si>
  <si>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</si>
  <si>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</si>
  <si>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</si>
  <si>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</si>
  <si>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</si>
  <si>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</si>
  <si>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</si>
  <si>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</si>
  <si>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</si>
  <si>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</si>
  <si>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</si>
  <si>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</si>
  <si>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</si>
  <si>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</si>
  <si>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</si>
  <si>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</si>
  <si>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</si>
  <si>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</si>
  <si>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</si>
  <si>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</si>
  <si>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</si>
  <si>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</si>
  <si>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</si>
  <si>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</si>
  <si>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</si>
  <si>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</si>
  <si>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</si>
  <si>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</si>
  <si>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</si>
  <si>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</si>
  <si>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</si>
  <si>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</si>
  <si>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</si>
  <si>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</si>
  <si>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</si>
  <si>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</si>
  <si>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</si>
  <si>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</si>
  <si>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</si>
  <si>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</si>
  <si>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</si>
  <si>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</si>
  <si>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</si>
  <si>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</si>
  <si>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</si>
  <si>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</si>
  <si>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Кемеровская область</t>
  </si>
  <si>
    <t>Г</t>
  </si>
  <si>
    <t>1.2.1.1.1</t>
  </si>
  <si>
    <t>1.2.1.1.2</t>
  </si>
  <si>
    <t>1.2.1.1.3</t>
  </si>
  <si>
    <t>1.6.1</t>
  </si>
  <si>
    <t>1.6.2</t>
  </si>
  <si>
    <t>1.6.3</t>
  </si>
  <si>
    <t>Н</t>
  </si>
  <si>
    <t>1.6.4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</si>
  <si>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</si>
  <si>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</si>
  <si>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Идентификатор инвестиционного проекта</t>
  </si>
  <si>
    <t>Номер группы инвестиционных проектов</t>
  </si>
  <si>
    <t>1.2.1.1.4</t>
  </si>
  <si>
    <t>1.2.1.1.5</t>
  </si>
  <si>
    <t>1.2.1.1.6</t>
  </si>
  <si>
    <t>1.2.1.2.1.1</t>
  </si>
  <si>
    <t>1.2.1.2.1.2</t>
  </si>
  <si>
    <t>1.6.5</t>
  </si>
  <si>
    <t>1.6.6</t>
  </si>
  <si>
    <t>Обеспечение технологического присоединения</t>
  </si>
  <si>
    <t>1.2.1.1.7</t>
  </si>
  <si>
    <t>1.1.4.1.1</t>
  </si>
  <si>
    <t>Форма 3. План освоения капитальных вложений по инвестиционным проектам на 2020-2024 гг.</t>
  </si>
  <si>
    <t xml:space="preserve">2020 год </t>
  </si>
  <si>
    <t>2021 год</t>
  </si>
  <si>
    <t>2022 год</t>
  </si>
  <si>
    <t>2023 год</t>
  </si>
  <si>
    <t>2024 год</t>
  </si>
  <si>
    <t>1.2.1.1.8</t>
  </si>
  <si>
    <t>1.2.1.1.9</t>
  </si>
  <si>
    <t>1.2.1.1.10</t>
  </si>
  <si>
    <t>1.2.1.1.11</t>
  </si>
  <si>
    <t>1.2.1.1.12</t>
  </si>
  <si>
    <t>1.2.1.1.13</t>
  </si>
  <si>
    <t>1.2.1.1.14</t>
  </si>
  <si>
    <t>1.2.1.1.15</t>
  </si>
  <si>
    <t>Замена отработавшего срок эксплуатации трансформатора Т-2 ТДНС-10000 кВА 35/6 кВ на ПС 35/6 кВ № 10. (СМР, ПНР, ввод - 2023 г.)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</si>
  <si>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</si>
  <si>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Замена отработавшего срок эксплуатации трансформатора Т-2 ТДНС-10000 кВА  на ПС 110/10 кВ "Керамзитовая (СМР, ПНР, ввод - 2024 г.)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</si>
  <si>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</si>
  <si>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</si>
  <si>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</si>
  <si>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</si>
  <si>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</si>
  <si>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</si>
  <si>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1.2.2.1.1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</si>
  <si>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</si>
  <si>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1.2.2.1.2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</si>
  <si>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</si>
  <si>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</si>
  <si>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</si>
  <si>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1.2.2.1.4</t>
  </si>
  <si>
    <t>1.2.2.1.5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</si>
  <si>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</si>
  <si>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</si>
  <si>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</si>
  <si>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</si>
  <si>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1.6.7</t>
  </si>
  <si>
    <t>1.6.8</t>
  </si>
  <si>
    <t>1.6.9</t>
  </si>
  <si>
    <t>1.6.10</t>
  </si>
  <si>
    <t>1.6.11</t>
  </si>
  <si>
    <t>1.6.12</t>
  </si>
  <si>
    <t>1.6.13</t>
  </si>
  <si>
    <t>Замена устаревшего и выработавшего свой срок парка радиостанций (технологическая связь) 35 штук. (СМР, ПНР, ввод - 2023 г.)</t>
  </si>
  <si>
    <t>Приобретение измельчителя веток (мульчер) на базе автомобильного прицепа (ввод - 2024 г.)</t>
  </si>
  <si>
    <t>Краткое обоснование плана</t>
  </si>
  <si>
    <t>Персональный компьютер - 2 шт. (ввод - 2021 г.)</t>
  </si>
  <si>
    <t>Приобретение сервера HP DL510 Gen10 (HPE-869847-b21) - 1 шт. (ввод - 2021 г.)</t>
  </si>
  <si>
    <t>Многофункциональное печатающее устройство - 1 шт. (ввод - 2023 г.)</t>
  </si>
  <si>
    <t>Сплит-система - 18 шт. (ввод - 2023 г.)</t>
  </si>
  <si>
    <t>K_1.1.4.1.1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</si>
  <si>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</si>
  <si>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</si>
  <si>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</si>
  <si>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</si>
  <si>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</si>
  <si>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</si>
  <si>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</si>
  <si>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</si>
  <si>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</si>
  <si>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</si>
  <si>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</si>
  <si>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</si>
  <si>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</si>
  <si>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J_1.1.1.3.3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</si>
  <si>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</si>
  <si>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N_1.2.1.1.6</t>
  </si>
  <si>
    <t>N_1.2.1.1.7</t>
  </si>
  <si>
    <t>O_1.2.1.1.8</t>
  </si>
  <si>
    <t>J_1.2.1.1.9</t>
  </si>
  <si>
    <t>J_1.2.1.1.10</t>
  </si>
  <si>
    <t>K_1.2.1.1.11</t>
  </si>
  <si>
    <t>M_1.2.1.1.13</t>
  </si>
  <si>
    <t>N_1.2.1.1.14</t>
  </si>
  <si>
    <t>O_1.2.1.1.15</t>
  </si>
  <si>
    <t>O_1.2.1.1.16</t>
  </si>
  <si>
    <t>Реконструкция ЗРУ-35 кВ ПС 35/10 кВ "Танай". Замена ячеек КРУ-35 (ПИР - 2019 г., СМР, ПНР, ввод - 2021 г.)</t>
  </si>
  <si>
    <t>1.2.1.2.1.3</t>
  </si>
  <si>
    <t>J_1.2.1.2.3</t>
  </si>
  <si>
    <t>Система хранения данных - 1 шт. (ввод - 2020 г.)</t>
  </si>
  <si>
    <t>К_1.6.6</t>
  </si>
  <si>
    <t>L_1.6.1</t>
  </si>
  <si>
    <t>N_1.6.7</t>
  </si>
  <si>
    <t>O_1.6.10</t>
  </si>
  <si>
    <t>M_1.6.12</t>
  </si>
  <si>
    <t>O_1.6.13</t>
  </si>
  <si>
    <t>Замена отработавшего срок эксплуатации трансформатора Т-2 ТДНС-16000 кВА 35/6 кВ на ПС 35/6 кВ  "Шурапская"(СМР, ПНР, ввод - 2023 г.)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</si>
  <si>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</si>
  <si>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Реконструкции ЗРУ-10 кВ,  ПС 110/10 кВ "Керамзитовая". Замена ячеек КРУ-10.(ПИР - 2021 г., СМР, ПНР, ввод - 2022 г.)</t>
  </si>
  <si>
    <t>Замена трансформатора ТДНГУ –63000/110 на ПС АЗОТ(СМР, ПНР, ввод-2020 г.)</t>
  </si>
  <si>
    <t>K_1.2.1.1.15</t>
  </si>
  <si>
    <t>Итого за период реализации инвестиционной программы
(Предложение по корректировке утвержденного плана)</t>
  </si>
  <si>
    <t>M_1.2.1.1.1</t>
  </si>
  <si>
    <t>N_1.2.1.1.2</t>
  </si>
  <si>
    <t>O_1.2.1.1.4</t>
  </si>
  <si>
    <t>L_1.2.1.1.12</t>
  </si>
  <si>
    <t>Утвержденный план</t>
  </si>
  <si>
    <t xml:space="preserve">Утвержденный план </t>
  </si>
  <si>
    <t xml:space="preserve">Утвержденный план 
</t>
  </si>
  <si>
    <t>Итого за период реализации инвестиционной программы
(Утвержденный план )</t>
  </si>
  <si>
    <t>K_1.1.1.3.4</t>
  </si>
  <si>
    <t>1.6.14</t>
  </si>
  <si>
    <t>К_1.6.14</t>
  </si>
  <si>
    <t>1.1.4.2.1</t>
  </si>
  <si>
    <t>K_1.1.4.2.1</t>
  </si>
  <si>
    <t>1.1.1.3.1</t>
  </si>
  <si>
    <t>1.1.1.3.2</t>
  </si>
  <si>
    <t>1.2.1.2.3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</si>
  <si>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</si>
  <si>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L_1.2.1.2.3</t>
  </si>
  <si>
    <t>1.2.2.1.6</t>
  </si>
  <si>
    <t>L_1.2.2.1.6</t>
  </si>
  <si>
    <t>1.1.1.3.4</t>
  </si>
  <si>
    <t>1.1.1.3.5</t>
  </si>
  <si>
    <t>L_1.1.1.3.4</t>
  </si>
  <si>
    <t>Освоение капитальных вложений года 2019 в прогнозных ценах соответствующих лет, млн рублей (без НДС)</t>
  </si>
  <si>
    <t xml:space="preserve">План 
</t>
  </si>
  <si>
    <t>Факт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</si>
  <si>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</si>
  <si>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</si>
  <si>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</si>
  <si>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</si>
  <si>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</si>
  <si>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</si>
  <si>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</si>
  <si>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</si>
  <si>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</si>
  <si>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</si>
  <si>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</si>
  <si>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Строительство КЛ 10 кВ от ПС 110 кВ Керамзитовая для ТСО Сибирь (ПИР- 2020г., СМР, ввод-2021г.)</t>
  </si>
  <si>
    <t>Строительство ВЛ-6 кВ от ПС №5 (ПИР, СМР, ввод -2021 г.)</t>
  </si>
  <si>
    <t>Строительство ВЛ 110 кВ Соколовская-Вольная-2 (1 этап: ПИР-2019г., СМР, ввод-2020г.; 2 этап: ПИР, СМР, ввод - 2021г.)</t>
  </si>
  <si>
    <t>Реконструкция Временной воздушной линии 10 кВ и ТП 336 (Танай) с заменой деревянных опор на железобетонные, заменой провода на СИП и установкой реклоузера на отходящих линиях (ПИР, СМР, ввод -2021 г.)</t>
  </si>
  <si>
    <t>С</t>
  </si>
  <si>
    <t>1З, 2С</t>
  </si>
  <si>
    <t>З</t>
  </si>
  <si>
    <t>И</t>
  </si>
  <si>
    <t>L_1.1.1.3.5</t>
  </si>
  <si>
    <t>Реконструкция ТП-3 (ПИР, СМР, ввод 2020г)</t>
  </si>
  <si>
    <t>Выполнение работ по модернизации системы телемеханики на ПС 110/10 кВ "Керамзитовая" (ПИР -2019 г., ПНР, СМР, ввод - 2020 г.)</t>
  </si>
  <si>
    <t xml:space="preserve">Фактический объем освоения капитальных вложений на 01.01.2019 года, млн рублей 
(без НДС) </t>
  </si>
  <si>
    <t xml:space="preserve">Утвержденный план на 01.01.2019 года 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</si>
  <si>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</si>
  <si>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</si>
  <si>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</si>
  <si>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</si>
  <si>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</si>
  <si>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</si>
  <si>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</si>
  <si>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</si>
  <si>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</si>
  <si>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</si>
  <si>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</si>
  <si>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</si>
  <si>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</si>
  <si>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1.2.2.2.1</t>
  </si>
  <si>
    <t>Строительство отпайки от ЛЭП-6кВ 6-52-П для ПС №25</t>
  </si>
  <si>
    <t>K_1.2.2.2.1</t>
  </si>
  <si>
    <t>1.2.2.2.2</t>
  </si>
  <si>
    <t>Строительство отпайки от 2-х цепной ЛЭП-10кВ ф.2.4 для ПС №22</t>
  </si>
  <si>
    <t>K_1.2.2.2.2</t>
  </si>
  <si>
    <t>дополнительная позиция внесена согласно п.67 Постановления Правительства РФ от 01.12.2009г. №977</t>
  </si>
  <si>
    <t>Год раскрытия информации: 2022 год</t>
  </si>
  <si>
    <t>Утвержденные плановые значения показателей приведены в соответствии с Постановлением Региональной энергетической комиссии Кемеровской области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Кемеровской области № 30 от 30.12.2021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</si>
  <si>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1.6.15</t>
  </si>
  <si>
    <t>1.6.16</t>
  </si>
  <si>
    <t>L_1.6.15</t>
  </si>
  <si>
    <t>L_1.6.16</t>
  </si>
  <si>
    <t>Строительство ЛЭП 6 кВ от ячейки №14 ПС 6 кВ №8 (СМР, ввод - 2022 г.)</t>
  </si>
  <si>
    <t>Реконструкция ЗРУ-35 кВ ПС 35/6 кВ "ОГР" с заменой ячеек КРУ-35. (ПИР - 2022 г.СМР, ПНР, ввод - 2023 г.)</t>
  </si>
  <si>
    <t>Утвержденный план 
на 01.01.2022 года</t>
  </si>
  <si>
    <t xml:space="preserve">Предложение по корректировке утвержденного плана на 01.01.2022 года </t>
  </si>
  <si>
    <t>Замена отработавшего срок эксплуатации трансформатора Т-3 ТДНГУ-40000 кВА 110/6 кВ на ПС 110/6 кВ "Азот-2" - 1 шт. (СМР, ПНР, ввод - 2022 г.)</t>
  </si>
  <si>
    <t>1.2.1.1.16</t>
  </si>
  <si>
    <t>М_1.1.1.3.5</t>
  </si>
  <si>
    <t>М_1.6.17</t>
  </si>
  <si>
    <t>1.6.17</t>
  </si>
  <si>
    <t>М_1.2.1.1.16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</si>
  <si>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</si>
  <si>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Выкуп ВЛ Вольная</t>
  </si>
  <si>
    <t>Выкуп ПС Вольная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</si>
  <si>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</si>
  <si>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Выкуп ВЛ ОГР</t>
  </si>
  <si>
    <t>K_1.6.11</t>
  </si>
  <si>
    <t>Приобретение  АИД-70М</t>
  </si>
  <si>
    <t>Проектирование и монтаж системы охранной сигнализации на ПС 6кВ №11(ПИР, СМР, ввод-2021г.)</t>
  </si>
  <si>
    <t>Проектирование и монтаж системы охранной сигнализации на ПС 6кВ №26(ПИР, СМР, ввод-2021г.)</t>
  </si>
  <si>
    <t>Дооборудование ПС 35 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 (СМР, ввод - 2022 г.)</t>
  </si>
  <si>
    <t>1.2.2.2.3</t>
  </si>
  <si>
    <t>Строительство cооружение линейное электротехническое: ВЛЗ-6 кВ ф.2 ПС №10 (ПИР, СМР, ввод - 2022 г.)</t>
  </si>
  <si>
    <t>М_1.2.2.2.3</t>
  </si>
  <si>
    <t>1.2.2.2.4</t>
  </si>
  <si>
    <t>Строительство cооружение линейное электротехническое: ВЛЗ-6 кВ ф.4 ПС №10 (ПИР, СМР, ввод - 2022 г.)</t>
  </si>
  <si>
    <t>М_1.2.2.2.4</t>
  </si>
  <si>
    <t>1.2.2.2.5</t>
  </si>
  <si>
    <t>Строительство сооружение линейное электротехническое: Отпайка от ВЛЗ-10 кВ ф. 10-1-П (ПИР, СМР, ввод - 2022 г.)</t>
  </si>
  <si>
    <t>М_1.2.2.2.5</t>
  </si>
  <si>
    <t>1.1.1.3.3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</si>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</sst>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0"/>
    <numFmt numFmtId="166" formatCode="#,##0.000"/>
    <numFmt numFmtId="167" formatCode="0.0000000"/>
    <numFmt numFmtId="168" formatCode="0.000000000"/>
    <numFmt numFmtId="169" formatCode="0.000000000000"/>
    <numFmt numFmtId="170" formatCode="#,##0.00000"/>
    <numFmt numFmtId="171" formatCode="#,##0.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/>
    <xf numFmtId="0" fontId="3" fillId="2" borderId="0" xfId="1" applyFont="1" applyFill="1" applyAlignment="1">
      <alignment horizontal="right" vertical="center"/>
    </xf>
    <xf numFmtId="171" fontId="2" fillId="2" borderId="0" xfId="1" applyNumberFormat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170" fontId="4" fillId="2" borderId="0" xfId="1" applyNumberFormat="1" applyFont="1" applyFill="1" applyAlignment="1">
      <alignment horizontal="center"/>
    </xf>
    <xf numFmtId="0" fontId="4" fillId="2" borderId="0" xfId="1" applyFont="1" applyFill="1" applyAlignment="1"/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vertical="top"/>
    </xf>
    <xf numFmtId="164" fontId="2" fillId="2" borderId="0" xfId="1" applyNumberFormat="1" applyFont="1" applyFill="1"/>
    <xf numFmtId="164" fontId="4" fillId="2" borderId="0" xfId="1" applyNumberFormat="1" applyFont="1" applyFill="1" applyAlignment="1">
      <alignment horizontal="center"/>
    </xf>
    <xf numFmtId="1" fontId="4" fillId="2" borderId="0" xfId="1" applyNumberFormat="1" applyFont="1" applyFill="1" applyAlignment="1">
      <alignment horizontal="center"/>
    </xf>
    <xf numFmtId="4" fontId="4" fillId="2" borderId="0" xfId="1" applyNumberFormat="1" applyFont="1" applyFill="1" applyAlignment="1">
      <alignment horizontal="center"/>
    </xf>
    <xf numFmtId="0" fontId="3" fillId="2" borderId="0" xfId="1" applyFont="1" applyFill="1" applyAlignment="1"/>
    <xf numFmtId="164" fontId="3" fillId="2" borderId="0" xfId="1" applyNumberFormat="1" applyFont="1" applyFill="1" applyAlignment="1"/>
    <xf numFmtId="168" fontId="3" fillId="2" borderId="0" xfId="1" applyNumberFormat="1" applyFont="1" applyFill="1" applyAlignment="1"/>
    <xf numFmtId="169" fontId="3" fillId="2" borderId="0" xfId="1" applyNumberFormat="1" applyFont="1" applyFill="1" applyAlignment="1"/>
    <xf numFmtId="167" fontId="3" fillId="2" borderId="0" xfId="1" applyNumberFormat="1" applyFont="1" applyFill="1" applyAlignment="1"/>
    <xf numFmtId="0" fontId="2" fillId="2" borderId="0" xfId="1" applyFont="1" applyFill="1" applyAlignment="1"/>
    <xf numFmtId="1" fontId="8" fillId="2" borderId="1" xfId="1" applyNumberFormat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vertical="top"/>
    </xf>
    <xf numFmtId="165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vertical="top"/>
    </xf>
    <xf numFmtId="1" fontId="9" fillId="2" borderId="1" xfId="1" applyNumberFormat="1" applyFont="1" applyFill="1" applyBorder="1" applyAlignment="1">
      <alignment vertical="top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Border="1"/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9" fontId="11" fillId="2" borderId="2" xfId="2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1" fontId="2" fillId="2" borderId="2" xfId="1" applyNumberFormat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 vertical="center" textRotation="90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Medium9"/>
  <colors>
    <mruColors>
      <color rgb="FFCCFFFF"/>
      <color rgb="FFF9A5F3"/>
      <color rgb="FFD0FCE4"/>
      <color rgb="FFA2E4FC"/>
      <color rgb="FFFFFFCC"/>
      <color rgb="FFBBECFD"/>
      <color rgb="FFA1C4FD"/>
      <color rgb="FF5A9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26"/>
  <sheetViews>
    <sheetView tabSelected="1" view="pageBreakPreview" zoomScale="60" zoomScaleNormal="10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C18" sqref="C18"/>
    </sheetView>
  </sheetViews>
  <sheetFormatPr defaultRowHeight="15.75" outlineLevelRow="1" x14ac:dyDescent="0.25"/>
  <cols>
    <col min="1" max="1" width="12" style="1" customWidth="1"/>
    <col min="2" max="2" width="87.42578125" style="1" customWidth="1"/>
    <col min="3" max="3" width="16" style="1" customWidth="1"/>
    <col min="4" max="4" width="9.5703125" style="1" customWidth="1"/>
    <col min="5" max="5" width="9.85546875" style="2" customWidth="1"/>
    <col min="6" max="6" width="11.7109375" style="2" customWidth="1"/>
    <col min="7" max="7" width="14.85546875" style="2" customWidth="1"/>
    <col min="8" max="8" width="16.7109375" style="2" customWidth="1"/>
    <col min="9" max="9" width="16.140625" style="2" customWidth="1"/>
    <col min="10" max="10" width="14.85546875" style="2" customWidth="1"/>
    <col min="11" max="11" width="15" style="2" customWidth="1"/>
    <col min="12" max="12" width="10.28515625" style="2" customWidth="1"/>
    <col min="13" max="13" width="11.28515625" style="2" customWidth="1"/>
    <col min="14" max="14" width="9.7109375" style="2" customWidth="1"/>
    <col min="15" max="15" width="9.42578125" style="2" customWidth="1"/>
    <col min="16" max="16" width="16.140625" style="2" customWidth="1"/>
    <col min="17" max="17" width="9.42578125" style="2" customWidth="1"/>
    <col min="18" max="18" width="16.7109375" style="2" customWidth="1"/>
    <col min="19" max="19" width="18.7109375" style="2" customWidth="1"/>
    <col min="20" max="20" width="9.42578125" style="2" customWidth="1"/>
    <col min="21" max="21" width="12.140625" style="2" customWidth="1"/>
    <col min="22" max="22" width="12" style="2" customWidth="1"/>
    <col min="23" max="23" width="8.85546875" style="2" customWidth="1"/>
    <col min="24" max="24" width="12" style="2" customWidth="1"/>
    <col min="25" max="25" width="9.42578125" style="2" customWidth="1"/>
    <col min="26" max="26" width="13.85546875" style="2" customWidth="1"/>
    <col min="27" max="29" width="13.140625" style="2" customWidth="1"/>
    <col min="30" max="30" width="16" style="2" customWidth="1"/>
    <col min="31" max="31" width="13.140625" style="2" customWidth="1"/>
    <col min="32" max="32" width="18.28515625" style="2" bestFit="1" customWidth="1"/>
    <col min="33" max="33" width="15.7109375" style="2" customWidth="1"/>
    <col min="34" max="34" width="16.5703125" style="2" customWidth="1"/>
    <col min="35" max="35" width="14" style="2" customWidth="1"/>
    <col min="36" max="36" width="12.85546875" style="2" customWidth="1"/>
    <col min="37" max="38" width="16.5703125" style="2" customWidth="1"/>
    <col min="39" max="39" width="26" style="2" customWidth="1"/>
    <col min="40" max="40" width="25.5703125" style="2" customWidth="1"/>
    <col min="41" max="41" width="51" style="2" customWidth="1"/>
    <col min="42" max="42" width="20.7109375" style="2" customWidth="1"/>
    <col min="43" max="43" width="11.28515625" style="2" customWidth="1"/>
    <col min="44" max="44" width="8.140625" style="2" customWidth="1"/>
    <col min="45" max="45" width="9.7109375" style="2" customWidth="1"/>
    <col min="46" max="46" width="9.5703125" style="2" customWidth="1"/>
    <col min="47" max="47" width="6.42578125" style="2" customWidth="1"/>
    <col min="48" max="48" width="8.42578125" style="2" customWidth="1"/>
    <col min="49" max="49" width="11.42578125" style="2" customWidth="1"/>
    <col min="50" max="50" width="9" style="2" customWidth="1"/>
    <col min="51" max="51" width="7.7109375" style="2" customWidth="1"/>
    <col min="52" max="52" width="10.28515625" style="2" customWidth="1"/>
    <col min="53" max="53" width="7" style="2" customWidth="1"/>
    <col min="54" max="54" width="7.7109375" style="2" customWidth="1"/>
    <col min="55" max="55" width="10.7109375" style="2" customWidth="1"/>
    <col min="56" max="56" width="8.42578125" style="2" customWidth="1"/>
    <col min="57" max="63" width="8.28515625" style="2" customWidth="1"/>
    <col min="64" max="64" width="9.85546875" style="2" customWidth="1"/>
    <col min="65" max="65" width="7" style="2" customWidth="1"/>
    <col min="66" max="66" width="7.85546875" style="2" customWidth="1"/>
    <col min="67" max="67" width="11" style="2" customWidth="1"/>
    <col min="68" max="68" width="7.7109375" style="2" customWidth="1"/>
    <col min="69" max="69" width="8.85546875" style="2" customWidth="1"/>
    <col min="70" max="16384" width="9.140625" style="2"/>
  </cols>
  <sheetData>
    <row r="1" spans="1:74" ht="18.75" customHeight="1" outlineLevel="1" x14ac:dyDescent="0.25">
      <c r="AO1" s="3" t="s">
        <v>0</v>
      </c>
    </row>
    <row r="2" spans="1:74" ht="18.75" customHeight="1" outlineLevel="1" x14ac:dyDescent="0.3">
      <c r="G2" s="4"/>
      <c r="AO2" s="5" t="s">
        <v>1</v>
      </c>
    </row>
    <row r="3" spans="1:74" ht="18.75" customHeight="1" outlineLevel="1" x14ac:dyDescent="0.3">
      <c r="G3" s="4"/>
      <c r="AO3" s="5" t="s">
        <v>2</v>
      </c>
    </row>
    <row r="4" spans="1:74" ht="18.75" outlineLevel="1" x14ac:dyDescent="0.3">
      <c r="A4" s="73" t="s">
        <v>127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74" ht="18.75" outlineLevel="1" x14ac:dyDescent="0.3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4" ht="18.75" outlineLevel="1" x14ac:dyDescent="0.25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</row>
    <row r="7" spans="1:74" outlineLevel="1" x14ac:dyDescent="0.25">
      <c r="A7" s="75" t="s">
        <v>114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outlineLevel="1" x14ac:dyDescent="0.25">
      <c r="L8" s="12"/>
      <c r="V8" s="12"/>
      <c r="Z8" s="12"/>
    </row>
    <row r="9" spans="1:74" ht="18.75" outlineLevel="1" x14ac:dyDescent="0.3">
      <c r="A9" s="76" t="s">
        <v>288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4" ht="18.75" outlineLevel="1" x14ac:dyDescent="0.3">
      <c r="A10" s="6"/>
      <c r="B10" s="6"/>
      <c r="C10" s="6"/>
      <c r="D10" s="6"/>
      <c r="E10" s="7"/>
      <c r="F10" s="7"/>
      <c r="G10" s="7"/>
      <c r="H10" s="13"/>
      <c r="I10" s="7"/>
      <c r="J10" s="7"/>
      <c r="K10" s="13"/>
      <c r="L10" s="7"/>
      <c r="M10" s="7"/>
      <c r="N10" s="7"/>
      <c r="O10" s="7"/>
      <c r="P10" s="13"/>
      <c r="Q10" s="7"/>
      <c r="R10" s="14"/>
      <c r="S10" s="7"/>
      <c r="T10" s="7"/>
      <c r="U10" s="15"/>
      <c r="V10" s="7"/>
      <c r="W10" s="7"/>
      <c r="X10" s="13"/>
      <c r="Y10" s="7"/>
      <c r="Z10" s="13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13"/>
      <c r="AO10" s="7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4" ht="17.25" customHeight="1" outlineLevel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77" t="s">
        <v>289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16"/>
      <c r="AB11" s="16"/>
      <c r="AC11" s="17"/>
      <c r="AD11" s="17"/>
      <c r="AE11" s="17"/>
      <c r="AF11" s="18"/>
      <c r="AG11" s="16"/>
      <c r="AH11" s="16"/>
      <c r="AI11" s="19"/>
      <c r="AJ11" s="16"/>
      <c r="AK11" s="16"/>
      <c r="AL11" s="16"/>
      <c r="AM11" s="20"/>
      <c r="AN11" s="20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outlineLevel="1" x14ac:dyDescent="0.25">
      <c r="A12" s="78" t="s">
        <v>113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15" customHeight="1" outlineLevel="1" x14ac:dyDescent="0.25">
      <c r="A13" s="22"/>
      <c r="B13" s="22"/>
      <c r="C13" s="22"/>
      <c r="D13" s="22"/>
      <c r="E13" s="23"/>
      <c r="F13" s="23"/>
      <c r="G13" s="23"/>
      <c r="H13" s="24"/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6"/>
    </row>
    <row r="14" spans="1:74" ht="56.25" customHeight="1" x14ac:dyDescent="0.25">
      <c r="A14" s="68" t="s">
        <v>116</v>
      </c>
      <c r="B14" s="68" t="s">
        <v>4</v>
      </c>
      <c r="C14" s="68" t="s">
        <v>115</v>
      </c>
      <c r="D14" s="79" t="s">
        <v>5</v>
      </c>
      <c r="E14" s="79" t="s">
        <v>6</v>
      </c>
      <c r="F14" s="68" t="s">
        <v>7</v>
      </c>
      <c r="G14" s="68"/>
      <c r="H14" s="68" t="s">
        <v>8</v>
      </c>
      <c r="I14" s="68"/>
      <c r="J14" s="65" t="s">
        <v>266</v>
      </c>
      <c r="K14" s="81" t="s">
        <v>9</v>
      </c>
      <c r="L14" s="82"/>
      <c r="M14" s="82"/>
      <c r="N14" s="82"/>
      <c r="O14" s="82"/>
      <c r="P14" s="82"/>
      <c r="Q14" s="82"/>
      <c r="R14" s="82"/>
      <c r="S14" s="82"/>
      <c r="T14" s="82"/>
      <c r="U14" s="68" t="s">
        <v>10</v>
      </c>
      <c r="V14" s="68"/>
      <c r="W14" s="68"/>
      <c r="X14" s="68"/>
      <c r="Y14" s="68"/>
      <c r="Z14" s="68"/>
      <c r="AA14" s="69" t="s">
        <v>241</v>
      </c>
      <c r="AB14" s="70"/>
      <c r="AC14" s="81" t="s">
        <v>11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27"/>
      <c r="AO14" s="65" t="s">
        <v>171</v>
      </c>
    </row>
    <row r="15" spans="1:74" ht="135.75" customHeight="1" x14ac:dyDescent="0.25">
      <c r="A15" s="68"/>
      <c r="B15" s="68"/>
      <c r="C15" s="68"/>
      <c r="D15" s="79"/>
      <c r="E15" s="79"/>
      <c r="F15" s="68"/>
      <c r="G15" s="68"/>
      <c r="H15" s="68"/>
      <c r="I15" s="68"/>
      <c r="J15" s="66"/>
      <c r="K15" s="81" t="s">
        <v>222</v>
      </c>
      <c r="L15" s="82"/>
      <c r="M15" s="82"/>
      <c r="N15" s="82"/>
      <c r="O15" s="83"/>
      <c r="P15" s="81" t="s">
        <v>12</v>
      </c>
      <c r="Q15" s="82"/>
      <c r="R15" s="82"/>
      <c r="S15" s="82"/>
      <c r="T15" s="83"/>
      <c r="U15" s="68" t="s">
        <v>267</v>
      </c>
      <c r="V15" s="68"/>
      <c r="W15" s="81" t="s">
        <v>296</v>
      </c>
      <c r="X15" s="83"/>
      <c r="Y15" s="68" t="s">
        <v>297</v>
      </c>
      <c r="Z15" s="68"/>
      <c r="AA15" s="71"/>
      <c r="AB15" s="72"/>
      <c r="AC15" s="63" t="s">
        <v>128</v>
      </c>
      <c r="AD15" s="64"/>
      <c r="AE15" s="63" t="s">
        <v>129</v>
      </c>
      <c r="AF15" s="64"/>
      <c r="AG15" s="63" t="s">
        <v>130</v>
      </c>
      <c r="AH15" s="64"/>
      <c r="AI15" s="63" t="s">
        <v>131</v>
      </c>
      <c r="AJ15" s="64"/>
      <c r="AK15" s="63" t="s">
        <v>132</v>
      </c>
      <c r="AL15" s="64"/>
      <c r="AM15" s="68" t="s">
        <v>225</v>
      </c>
      <c r="AN15" s="68" t="s">
        <v>217</v>
      </c>
      <c r="AO15" s="66"/>
    </row>
    <row r="16" spans="1:74" ht="144.75" customHeight="1" x14ac:dyDescent="0.25">
      <c r="A16" s="68"/>
      <c r="B16" s="68"/>
      <c r="C16" s="68"/>
      <c r="D16" s="79"/>
      <c r="E16" s="79"/>
      <c r="F16" s="28" t="s">
        <v>222</v>
      </c>
      <c r="G16" s="28" t="s">
        <v>12</v>
      </c>
      <c r="H16" s="28" t="s">
        <v>223</v>
      </c>
      <c r="I16" s="28" t="s">
        <v>12</v>
      </c>
      <c r="J16" s="67"/>
      <c r="K16" s="29" t="s">
        <v>13</v>
      </c>
      <c r="L16" s="29" t="s">
        <v>14</v>
      </c>
      <c r="M16" s="29" t="s">
        <v>15</v>
      </c>
      <c r="N16" s="29" t="s">
        <v>16</v>
      </c>
      <c r="O16" s="29" t="s">
        <v>17</v>
      </c>
      <c r="P16" s="29" t="s">
        <v>13</v>
      </c>
      <c r="Q16" s="29" t="s">
        <v>14</v>
      </c>
      <c r="R16" s="29" t="s">
        <v>15</v>
      </c>
      <c r="S16" s="29" t="s">
        <v>16</v>
      </c>
      <c r="T16" s="29" t="s">
        <v>17</v>
      </c>
      <c r="U16" s="29" t="s">
        <v>18</v>
      </c>
      <c r="V16" s="29" t="s">
        <v>19</v>
      </c>
      <c r="W16" s="29" t="s">
        <v>18</v>
      </c>
      <c r="X16" s="29" t="s">
        <v>19</v>
      </c>
      <c r="Y16" s="29" t="s">
        <v>18</v>
      </c>
      <c r="Z16" s="29" t="s">
        <v>19</v>
      </c>
      <c r="AA16" s="30" t="s">
        <v>242</v>
      </c>
      <c r="AB16" s="30" t="s">
        <v>243</v>
      </c>
      <c r="AC16" s="30" t="s">
        <v>242</v>
      </c>
      <c r="AD16" s="30" t="s">
        <v>243</v>
      </c>
      <c r="AE16" s="30" t="s">
        <v>224</v>
      </c>
      <c r="AF16" s="30" t="s">
        <v>243</v>
      </c>
      <c r="AG16" s="30" t="s">
        <v>223</v>
      </c>
      <c r="AH16" s="30" t="s">
        <v>12</v>
      </c>
      <c r="AI16" s="30" t="s">
        <v>223</v>
      </c>
      <c r="AJ16" s="30" t="s">
        <v>12</v>
      </c>
      <c r="AK16" s="30" t="s">
        <v>223</v>
      </c>
      <c r="AL16" s="30" t="s">
        <v>12</v>
      </c>
      <c r="AM16" s="68"/>
      <c r="AN16" s="68"/>
      <c r="AO16" s="80"/>
      <c r="AP16" s="31"/>
      <c r="AQ16" s="31"/>
      <c r="AR16" s="31"/>
    </row>
    <row r="17" spans="1:44" ht="19.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f t="shared" ref="R17:T17" si="0">Q17+1</f>
        <v>18</v>
      </c>
      <c r="S17" s="30">
        <f t="shared" si="0"/>
        <v>19</v>
      </c>
      <c r="T17" s="30">
        <f t="shared" si="0"/>
        <v>20</v>
      </c>
      <c r="U17" s="30">
        <v>21</v>
      </c>
      <c r="V17" s="30">
        <v>22</v>
      </c>
      <c r="W17" s="30">
        <v>23</v>
      </c>
      <c r="X17" s="30">
        <v>24</v>
      </c>
      <c r="Y17" s="30">
        <v>25</v>
      </c>
      <c r="Z17" s="30">
        <v>26</v>
      </c>
      <c r="AA17" s="30">
        <v>27</v>
      </c>
      <c r="AB17" s="30">
        <v>28</v>
      </c>
      <c r="AC17" s="32" t="s">
        <v>244</v>
      </c>
      <c r="AD17" s="32" t="s">
        <v>245</v>
      </c>
      <c r="AE17" s="32" t="s">
        <v>246</v>
      </c>
      <c r="AF17" s="32" t="s">
        <v>247</v>
      </c>
      <c r="AG17" s="32" t="s">
        <v>248</v>
      </c>
      <c r="AH17" s="32" t="s">
        <v>249</v>
      </c>
      <c r="AI17" s="32" t="s">
        <v>250</v>
      </c>
      <c r="AJ17" s="32" t="s">
        <v>251</v>
      </c>
      <c r="AK17" s="32" t="s">
        <v>252</v>
      </c>
      <c r="AL17" s="32" t="s">
        <v>253</v>
      </c>
      <c r="AM17" s="30">
        <v>30</v>
      </c>
      <c r="AN17" s="30">
        <f>AM17+1</f>
        <v>31</v>
      </c>
      <c r="AO17" s="30">
        <f t="shared" ref="AO17" si="1">AN17+1</f>
        <v>32</v>
      </c>
      <c r="AP17" s="33"/>
      <c r="AQ17" s="33"/>
      <c r="AR17" s="31"/>
    </row>
    <row r="18" spans="1:44" ht="19.5" customHeight="1" x14ac:dyDescent="0.25">
      <c r="A18" s="34">
        <v>0</v>
      </c>
      <c r="B18" s="34" t="s">
        <v>268</v>
      </c>
      <c r="C18" s="34" t="s">
        <v>102</v>
      </c>
      <c r="D18" s="35">
        <f>SUM(D19:D24)</f>
        <v>0</v>
      </c>
      <c r="E18" s="35">
        <f t="shared" ref="E18:AN18" si="2">SUM(E19:E24)</f>
        <v>0</v>
      </c>
      <c r="F18" s="35">
        <f t="shared" si="2"/>
        <v>0</v>
      </c>
      <c r="G18" s="35">
        <f t="shared" si="2"/>
        <v>0</v>
      </c>
      <c r="H18" s="36">
        <v>78.24757725292649</v>
      </c>
      <c r="I18" s="35">
        <f>SUM(I19:I24)</f>
        <v>81.924475227843089</v>
      </c>
      <c r="J18" s="35">
        <f t="shared" si="2"/>
        <v>0</v>
      </c>
      <c r="K18" s="35">
        <v>942.120122550465</v>
      </c>
      <c r="L18" s="35">
        <v>10.535964217011104</v>
      </c>
      <c r="M18" s="35">
        <v>437.93098010213305</v>
      </c>
      <c r="N18" s="35">
        <v>493.65317823132045</v>
      </c>
      <c r="O18" s="35">
        <v>0</v>
      </c>
      <c r="P18" s="35">
        <f>Q18+R18+S18+T18</f>
        <v>920.61325515124497</v>
      </c>
      <c r="Q18" s="35">
        <f>SUM(Q19:Q24)</f>
        <v>26.9061288470111</v>
      </c>
      <c r="R18" s="35">
        <f>SUM(R19:R24)</f>
        <v>423.01797787068347</v>
      </c>
      <c r="S18" s="35">
        <f>SUM(S19:S24)</f>
        <v>470.68914843355043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v>60.280701750605786</v>
      </c>
      <c r="X18" s="35">
        <v>750.42781995286555</v>
      </c>
      <c r="Y18" s="35">
        <f t="shared" si="2"/>
        <v>58.217439959677151</v>
      </c>
      <c r="Z18" s="35">
        <f t="shared" si="2"/>
        <v>453.11504787117349</v>
      </c>
      <c r="AA18" s="35">
        <f t="shared" si="2"/>
        <v>17.488613999999998</v>
      </c>
      <c r="AB18" s="35">
        <f>SUM(AB19:AB24)</f>
        <v>8.9812305100000014</v>
      </c>
      <c r="AC18" s="35">
        <f t="shared" si="2"/>
        <v>196.50489585859705</v>
      </c>
      <c r="AD18" s="35">
        <f t="shared" si="2"/>
        <v>182.71119656333332</v>
      </c>
      <c r="AE18" s="35">
        <f>SUM(AE19:AE24)</f>
        <v>318.31464157156194</v>
      </c>
      <c r="AF18" s="35">
        <f t="shared" si="2"/>
        <v>275.90844677673806</v>
      </c>
      <c r="AG18" s="35">
        <f t="shared" si="2"/>
        <v>130.65071438881324</v>
      </c>
      <c r="AH18" s="35">
        <f t="shared" si="2"/>
        <v>151.65267554535001</v>
      </c>
      <c r="AI18" s="35">
        <f t="shared" si="2"/>
        <v>150.51095203449657</v>
      </c>
      <c r="AJ18" s="35">
        <f t="shared" si="2"/>
        <v>150.51095203449657</v>
      </c>
      <c r="AK18" s="35">
        <f t="shared" si="2"/>
        <v>150.95142029132705</v>
      </c>
      <c r="AL18" s="35">
        <f t="shared" si="2"/>
        <v>150.95142029132705</v>
      </c>
      <c r="AM18" s="35">
        <f t="shared" si="2"/>
        <v>946.93262414479591</v>
      </c>
      <c r="AN18" s="35">
        <f t="shared" si="2"/>
        <v>911.73469121124504</v>
      </c>
      <c r="AO18" s="37" t="s">
        <v>102</v>
      </c>
      <c r="AP18" s="33"/>
      <c r="AQ18" s="33"/>
      <c r="AR18" s="31"/>
    </row>
    <row r="19" spans="1:44" ht="19.5" customHeight="1" x14ac:dyDescent="0.25">
      <c r="A19" s="34" t="s">
        <v>269</v>
      </c>
      <c r="B19" s="34" t="s">
        <v>270</v>
      </c>
      <c r="C19" s="34" t="s">
        <v>104</v>
      </c>
      <c r="D19" s="35">
        <f>SUM(D27)</f>
        <v>0</v>
      </c>
      <c r="E19" s="35">
        <f t="shared" ref="E19:AN19" si="3">SUM(E27)</f>
        <v>0</v>
      </c>
      <c r="F19" s="35">
        <f t="shared" si="3"/>
        <v>0</v>
      </c>
      <c r="G19" s="35">
        <f t="shared" si="3"/>
        <v>0</v>
      </c>
      <c r="H19" s="36">
        <v>0.63436494959999989</v>
      </c>
      <c r="I19" s="35">
        <f t="shared" si="3"/>
        <v>0.63436494959999989</v>
      </c>
      <c r="J19" s="35">
        <f t="shared" si="3"/>
        <v>0</v>
      </c>
      <c r="K19" s="35">
        <v>306.03970593283799</v>
      </c>
      <c r="L19" s="35">
        <v>0.08</v>
      </c>
      <c r="M19" s="35">
        <v>304.84786645283799</v>
      </c>
      <c r="N19" s="35">
        <v>1.11183948</v>
      </c>
      <c r="O19" s="35">
        <v>0</v>
      </c>
      <c r="P19" s="35">
        <f>Q19+R19+S19+T19</f>
        <v>294.48629787000004</v>
      </c>
      <c r="Q19" s="35">
        <f>SUM(Q27)</f>
        <v>15.104685</v>
      </c>
      <c r="R19" s="35">
        <f t="shared" ref="R19:S19" si="4">SUM(R27)</f>
        <v>278.26977339000001</v>
      </c>
      <c r="S19" s="35">
        <f t="shared" si="4"/>
        <v>1.11183948</v>
      </c>
      <c r="T19" s="35">
        <f t="shared" si="3"/>
        <v>0</v>
      </c>
      <c r="U19" s="35">
        <f t="shared" si="3"/>
        <v>0</v>
      </c>
      <c r="V19" s="35">
        <f t="shared" si="3"/>
        <v>0</v>
      </c>
      <c r="W19" s="35">
        <v>0</v>
      </c>
      <c r="X19" s="35">
        <v>241.71203708585551</v>
      </c>
      <c r="Y19" s="35">
        <f t="shared" si="3"/>
        <v>0</v>
      </c>
      <c r="Z19" s="35">
        <f t="shared" si="3"/>
        <v>27.085083000000001</v>
      </c>
      <c r="AA19" s="35">
        <f t="shared" si="3"/>
        <v>12.9</v>
      </c>
      <c r="AB19" s="35">
        <f t="shared" si="3"/>
        <v>6.5441790000000015</v>
      </c>
      <c r="AC19" s="35">
        <f t="shared" si="3"/>
        <v>72.472355572683341</v>
      </c>
      <c r="AD19" s="35">
        <f t="shared" si="3"/>
        <v>57.78377717</v>
      </c>
      <c r="AE19" s="35">
        <f t="shared" ref="AE19" si="5">SUM(AE27)</f>
        <v>241.71194542390168</v>
      </c>
      <c r="AF19" s="35">
        <f t="shared" si="3"/>
        <v>203.07325880000002</v>
      </c>
      <c r="AG19" s="35">
        <f t="shared" si="3"/>
        <v>0</v>
      </c>
      <c r="AH19" s="35">
        <f t="shared" si="3"/>
        <v>27.085083000000001</v>
      </c>
      <c r="AI19" s="35">
        <f t="shared" si="3"/>
        <v>0</v>
      </c>
      <c r="AJ19" s="35">
        <f t="shared" si="3"/>
        <v>0</v>
      </c>
      <c r="AK19" s="35">
        <f t="shared" si="3"/>
        <v>0</v>
      </c>
      <c r="AL19" s="35">
        <f t="shared" si="3"/>
        <v>0</v>
      </c>
      <c r="AM19" s="35">
        <f t="shared" si="3"/>
        <v>314.18430099658502</v>
      </c>
      <c r="AN19" s="35">
        <f t="shared" si="3"/>
        <v>287.94211897000002</v>
      </c>
      <c r="AO19" s="37" t="s">
        <v>102</v>
      </c>
      <c r="AP19" s="33"/>
      <c r="AQ19" s="33"/>
      <c r="AR19" s="31"/>
    </row>
    <row r="20" spans="1:44" ht="19.5" customHeight="1" x14ac:dyDescent="0.25">
      <c r="A20" s="34" t="s">
        <v>271</v>
      </c>
      <c r="B20" s="34" t="s">
        <v>272</v>
      </c>
      <c r="C20" s="34" t="s">
        <v>104</v>
      </c>
      <c r="D20" s="35">
        <f>SUM(D54)</f>
        <v>0</v>
      </c>
      <c r="E20" s="35">
        <f>SUM(E54)</f>
        <v>0</v>
      </c>
      <c r="F20" s="35">
        <f>SUM(F54)</f>
        <v>0</v>
      </c>
      <c r="G20" s="35">
        <f>SUM(G54)</f>
        <v>0</v>
      </c>
      <c r="H20" s="36">
        <v>76.751781543783068</v>
      </c>
      <c r="I20" s="35">
        <f>SUM(I54)</f>
        <v>80.419103518699671</v>
      </c>
      <c r="J20" s="35">
        <f>SUM(J54)</f>
        <v>0</v>
      </c>
      <c r="K20" s="35">
        <v>494.31501323664594</v>
      </c>
      <c r="L20" s="35">
        <v>10.455964217011104</v>
      </c>
      <c r="M20" s="35">
        <v>132.48376577089522</v>
      </c>
      <c r="N20" s="35">
        <v>351.37528324873966</v>
      </c>
      <c r="O20" s="35">
        <v>0</v>
      </c>
      <c r="P20" s="35">
        <f t="shared" ref="P20:P24" si="6">Q20+R20+S20+T20</f>
        <v>484.24246191236398</v>
      </c>
      <c r="Q20" s="35">
        <f>SUM(Q54)</f>
        <v>11.8014438470111</v>
      </c>
      <c r="R20" s="35">
        <f t="shared" ref="R20:V20" si="7">SUM(R54)</f>
        <v>144.12858860228363</v>
      </c>
      <c r="S20" s="35">
        <f t="shared" si="7"/>
        <v>328.31242946306924</v>
      </c>
      <c r="T20" s="35">
        <f t="shared" si="7"/>
        <v>0</v>
      </c>
      <c r="U20" s="35">
        <f t="shared" si="7"/>
        <v>0</v>
      </c>
      <c r="V20" s="35">
        <f t="shared" si="7"/>
        <v>0</v>
      </c>
      <c r="W20" s="35">
        <v>59.419270991062362</v>
      </c>
      <c r="X20" s="35">
        <v>390.12446684602941</v>
      </c>
      <c r="Y20" s="35">
        <f t="shared" ref="Y20:AD20" si="8">SUM(Y54)</f>
        <v>57.346433200133724</v>
      </c>
      <c r="Z20" s="35">
        <f t="shared" si="8"/>
        <v>313.43018980236383</v>
      </c>
      <c r="AA20" s="35">
        <f t="shared" si="8"/>
        <v>4.5886139999999997</v>
      </c>
      <c r="AB20" s="35">
        <f t="shared" si="8"/>
        <v>2.4370515100000003</v>
      </c>
      <c r="AC20" s="35">
        <f t="shared" si="8"/>
        <v>99.730875276456032</v>
      </c>
      <c r="AD20" s="35">
        <f t="shared" si="8"/>
        <v>101.75333169999999</v>
      </c>
      <c r="AE20" s="35">
        <f t="shared" ref="AE20" si="9">SUM(AE54)</f>
        <v>70.520884200202161</v>
      </c>
      <c r="AF20" s="35">
        <f t="shared" ref="AF20:AN20" si="10">SUM(AF54)</f>
        <v>66.621636780000003</v>
      </c>
      <c r="AG20" s="35">
        <f t="shared" si="10"/>
        <v>130.65071438881324</v>
      </c>
      <c r="AH20" s="35">
        <f t="shared" si="10"/>
        <v>124.47732154535001</v>
      </c>
      <c r="AI20" s="35">
        <f t="shared" si="10"/>
        <v>86.037539091711494</v>
      </c>
      <c r="AJ20" s="35">
        <f t="shared" si="10"/>
        <v>86.037539091711494</v>
      </c>
      <c r="AK20" s="35">
        <f t="shared" si="10"/>
        <v>102.91532916530244</v>
      </c>
      <c r="AL20" s="35">
        <f t="shared" si="10"/>
        <v>102.91532916530244</v>
      </c>
      <c r="AM20" s="35">
        <f t="shared" si="10"/>
        <v>489.85534212248535</v>
      </c>
      <c r="AN20" s="35">
        <f t="shared" si="10"/>
        <v>481.805158282364</v>
      </c>
      <c r="AO20" s="37" t="s">
        <v>102</v>
      </c>
      <c r="AP20" s="33"/>
      <c r="AQ20" s="33"/>
      <c r="AR20" s="31"/>
    </row>
    <row r="21" spans="1:44" ht="31.5" x14ac:dyDescent="0.25">
      <c r="A21" s="34" t="s">
        <v>273</v>
      </c>
      <c r="B21" s="34" t="s">
        <v>274</v>
      </c>
      <c r="C21" s="34" t="s">
        <v>104</v>
      </c>
      <c r="D21" s="35">
        <f>SUM(D104)</f>
        <v>0</v>
      </c>
      <c r="E21" s="35">
        <f>SUM(E104)</f>
        <v>0</v>
      </c>
      <c r="F21" s="35">
        <f>SUM(F104)</f>
        <v>0</v>
      </c>
      <c r="G21" s="35">
        <f>SUM(G104)</f>
        <v>0</v>
      </c>
      <c r="H21" s="36">
        <v>0</v>
      </c>
      <c r="I21" s="35">
        <f>SUM(I104)</f>
        <v>0</v>
      </c>
      <c r="J21" s="35">
        <f>SUM(J104)</f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f t="shared" si="6"/>
        <v>0</v>
      </c>
      <c r="Q21" s="35">
        <f t="shared" ref="Q21:V21" si="11">SUM(Q104)</f>
        <v>0</v>
      </c>
      <c r="R21" s="35">
        <f t="shared" si="11"/>
        <v>0</v>
      </c>
      <c r="S21" s="35">
        <f t="shared" si="11"/>
        <v>0</v>
      </c>
      <c r="T21" s="35">
        <f t="shared" si="11"/>
        <v>0</v>
      </c>
      <c r="U21" s="35">
        <f t="shared" si="11"/>
        <v>0</v>
      </c>
      <c r="V21" s="35">
        <f t="shared" si="11"/>
        <v>0</v>
      </c>
      <c r="W21" s="35">
        <v>0</v>
      </c>
      <c r="X21" s="35">
        <v>0</v>
      </c>
      <c r="Y21" s="35">
        <f t="shared" ref="Y21:AD21" si="12">SUM(Y104)</f>
        <v>0</v>
      </c>
      <c r="Z21" s="35">
        <f t="shared" si="12"/>
        <v>0</v>
      </c>
      <c r="AA21" s="35">
        <f t="shared" si="12"/>
        <v>0</v>
      </c>
      <c r="AB21" s="35">
        <f t="shared" si="12"/>
        <v>0</v>
      </c>
      <c r="AC21" s="35">
        <f t="shared" si="12"/>
        <v>0</v>
      </c>
      <c r="AD21" s="35">
        <f t="shared" si="12"/>
        <v>0</v>
      </c>
      <c r="AE21" s="35">
        <f t="shared" ref="AE21" si="13">SUM(AE104)</f>
        <v>0</v>
      </c>
      <c r="AF21" s="35">
        <f t="shared" ref="AF21:AN21" si="14">SUM(AF104)</f>
        <v>0</v>
      </c>
      <c r="AG21" s="35">
        <f t="shared" si="14"/>
        <v>0</v>
      </c>
      <c r="AH21" s="35">
        <f t="shared" si="14"/>
        <v>0</v>
      </c>
      <c r="AI21" s="35">
        <f t="shared" si="14"/>
        <v>0</v>
      </c>
      <c r="AJ21" s="35">
        <f t="shared" si="14"/>
        <v>0</v>
      </c>
      <c r="AK21" s="35">
        <f t="shared" si="14"/>
        <v>0</v>
      </c>
      <c r="AL21" s="35">
        <f t="shared" si="14"/>
        <v>0</v>
      </c>
      <c r="AM21" s="35">
        <f t="shared" si="14"/>
        <v>0</v>
      </c>
      <c r="AN21" s="35">
        <f t="shared" si="14"/>
        <v>0</v>
      </c>
      <c r="AO21" s="37" t="s">
        <v>102</v>
      </c>
      <c r="AP21" s="33"/>
      <c r="AQ21" s="33"/>
      <c r="AR21" s="31"/>
    </row>
    <row r="22" spans="1:44" ht="19.5" customHeight="1" x14ac:dyDescent="0.25">
      <c r="A22" s="34" t="s">
        <v>275</v>
      </c>
      <c r="B22" s="34" t="s">
        <v>276</v>
      </c>
      <c r="C22" s="34" t="s">
        <v>104</v>
      </c>
      <c r="D22" s="35">
        <f t="shared" ref="D22:G24" si="15">SUM(D107)</f>
        <v>0</v>
      </c>
      <c r="E22" s="35">
        <f t="shared" si="15"/>
        <v>0</v>
      </c>
      <c r="F22" s="35">
        <f t="shared" si="15"/>
        <v>0</v>
      </c>
      <c r="G22" s="35">
        <f t="shared" si="15"/>
        <v>0</v>
      </c>
      <c r="H22" s="36">
        <v>0</v>
      </c>
      <c r="I22" s="35">
        <f t="shared" ref="I22:J24" si="16">SUM(I107)</f>
        <v>0</v>
      </c>
      <c r="J22" s="35">
        <f t="shared" si="16"/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f t="shared" si="6"/>
        <v>0</v>
      </c>
      <c r="Q22" s="35">
        <f t="shared" ref="Q22:V24" si="17">SUM(Q107)</f>
        <v>0</v>
      </c>
      <c r="R22" s="35">
        <f t="shared" si="17"/>
        <v>0</v>
      </c>
      <c r="S22" s="35">
        <f t="shared" si="17"/>
        <v>0</v>
      </c>
      <c r="T22" s="35">
        <f t="shared" si="17"/>
        <v>0</v>
      </c>
      <c r="U22" s="35">
        <f t="shared" si="17"/>
        <v>0</v>
      </c>
      <c r="V22" s="35">
        <f t="shared" si="17"/>
        <v>0</v>
      </c>
      <c r="W22" s="35">
        <v>0</v>
      </c>
      <c r="X22" s="35">
        <v>0</v>
      </c>
      <c r="Y22" s="35">
        <f t="shared" ref="Y22:AD24" si="18">SUM(Y107)</f>
        <v>0</v>
      </c>
      <c r="Z22" s="35">
        <f t="shared" si="18"/>
        <v>0</v>
      </c>
      <c r="AA22" s="35">
        <f t="shared" si="18"/>
        <v>0</v>
      </c>
      <c r="AB22" s="35">
        <f t="shared" si="18"/>
        <v>0</v>
      </c>
      <c r="AC22" s="35">
        <f t="shared" si="18"/>
        <v>0</v>
      </c>
      <c r="AD22" s="35">
        <f t="shared" si="18"/>
        <v>0</v>
      </c>
      <c r="AE22" s="35">
        <f t="shared" ref="AE22" si="19">SUM(AE107)</f>
        <v>0</v>
      </c>
      <c r="AF22" s="35">
        <f t="shared" ref="AF22:AN22" si="20">SUM(AF107)</f>
        <v>0</v>
      </c>
      <c r="AG22" s="35">
        <f t="shared" si="20"/>
        <v>0</v>
      </c>
      <c r="AH22" s="35">
        <f t="shared" si="20"/>
        <v>0</v>
      </c>
      <c r="AI22" s="35">
        <f t="shared" si="20"/>
        <v>0</v>
      </c>
      <c r="AJ22" s="35">
        <f t="shared" si="20"/>
        <v>0</v>
      </c>
      <c r="AK22" s="35">
        <f t="shared" si="20"/>
        <v>0</v>
      </c>
      <c r="AL22" s="35">
        <f t="shared" si="20"/>
        <v>0</v>
      </c>
      <c r="AM22" s="35">
        <f t="shared" si="20"/>
        <v>0</v>
      </c>
      <c r="AN22" s="35">
        <f t="shared" si="20"/>
        <v>0</v>
      </c>
      <c r="AO22" s="37" t="s">
        <v>102</v>
      </c>
      <c r="AP22" s="33"/>
      <c r="AQ22" s="33"/>
      <c r="AR22" s="31"/>
    </row>
    <row r="23" spans="1:44" ht="19.5" customHeight="1" x14ac:dyDescent="0.25">
      <c r="A23" s="34" t="s">
        <v>277</v>
      </c>
      <c r="B23" s="34" t="s">
        <v>278</v>
      </c>
      <c r="C23" s="34" t="s">
        <v>104</v>
      </c>
      <c r="D23" s="35">
        <f t="shared" si="15"/>
        <v>0</v>
      </c>
      <c r="E23" s="35">
        <f t="shared" si="15"/>
        <v>0</v>
      </c>
      <c r="F23" s="35">
        <f t="shared" si="15"/>
        <v>0</v>
      </c>
      <c r="G23" s="35">
        <f t="shared" si="15"/>
        <v>0</v>
      </c>
      <c r="H23" s="36">
        <v>0</v>
      </c>
      <c r="I23" s="35">
        <f t="shared" si="16"/>
        <v>0</v>
      </c>
      <c r="J23" s="35">
        <f t="shared" si="16"/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f t="shared" si="6"/>
        <v>0</v>
      </c>
      <c r="Q23" s="35">
        <f t="shared" si="17"/>
        <v>0</v>
      </c>
      <c r="R23" s="35">
        <f t="shared" si="17"/>
        <v>0</v>
      </c>
      <c r="S23" s="35">
        <f t="shared" si="17"/>
        <v>0</v>
      </c>
      <c r="T23" s="35">
        <f t="shared" si="17"/>
        <v>0</v>
      </c>
      <c r="U23" s="35">
        <f t="shared" si="17"/>
        <v>0</v>
      </c>
      <c r="V23" s="35">
        <f t="shared" si="17"/>
        <v>0</v>
      </c>
      <c r="W23" s="35">
        <v>0</v>
      </c>
      <c r="X23" s="35">
        <v>0</v>
      </c>
      <c r="Y23" s="35">
        <f t="shared" si="18"/>
        <v>0</v>
      </c>
      <c r="Z23" s="35">
        <f t="shared" si="18"/>
        <v>0</v>
      </c>
      <c r="AA23" s="35">
        <f t="shared" si="18"/>
        <v>0</v>
      </c>
      <c r="AB23" s="35">
        <f t="shared" si="18"/>
        <v>0</v>
      </c>
      <c r="AC23" s="35">
        <f t="shared" si="18"/>
        <v>0</v>
      </c>
      <c r="AD23" s="35">
        <f t="shared" si="18"/>
        <v>0</v>
      </c>
      <c r="AE23" s="35">
        <f t="shared" ref="AE23" si="21">SUM(AE108)</f>
        <v>0</v>
      </c>
      <c r="AF23" s="35">
        <f t="shared" ref="AF23:AN23" si="22">SUM(AF108)</f>
        <v>0</v>
      </c>
      <c r="AG23" s="35">
        <f t="shared" si="22"/>
        <v>0</v>
      </c>
      <c r="AH23" s="35">
        <f t="shared" si="22"/>
        <v>0</v>
      </c>
      <c r="AI23" s="35">
        <f t="shared" si="22"/>
        <v>0</v>
      </c>
      <c r="AJ23" s="35">
        <f t="shared" si="22"/>
        <v>0</v>
      </c>
      <c r="AK23" s="35">
        <f t="shared" si="22"/>
        <v>0</v>
      </c>
      <c r="AL23" s="35">
        <f t="shared" si="22"/>
        <v>0</v>
      </c>
      <c r="AM23" s="35">
        <f t="shared" si="22"/>
        <v>0</v>
      </c>
      <c r="AN23" s="35">
        <f t="shared" si="22"/>
        <v>0</v>
      </c>
      <c r="AO23" s="37" t="s">
        <v>102</v>
      </c>
      <c r="AP23" s="33"/>
      <c r="AQ23" s="33"/>
      <c r="AR23" s="31"/>
    </row>
    <row r="24" spans="1:44" ht="19.5" customHeight="1" x14ac:dyDescent="0.25">
      <c r="A24" s="34" t="s">
        <v>279</v>
      </c>
      <c r="B24" s="34" t="s">
        <v>280</v>
      </c>
      <c r="C24" s="34" t="s">
        <v>104</v>
      </c>
      <c r="D24" s="35">
        <f t="shared" si="15"/>
        <v>0</v>
      </c>
      <c r="E24" s="35">
        <f t="shared" si="15"/>
        <v>0</v>
      </c>
      <c r="F24" s="35">
        <f t="shared" si="15"/>
        <v>0</v>
      </c>
      <c r="G24" s="35">
        <f t="shared" si="15"/>
        <v>0</v>
      </c>
      <c r="H24" s="36">
        <v>0.86143075954342507</v>
      </c>
      <c r="I24" s="35">
        <f>SUM(I109)</f>
        <v>0.8710067595434251</v>
      </c>
      <c r="J24" s="35">
        <f t="shared" si="16"/>
        <v>0</v>
      </c>
      <c r="K24" s="35">
        <v>141.76540338098064</v>
      </c>
      <c r="L24" s="35">
        <v>0</v>
      </c>
      <c r="M24" s="35">
        <v>0.59934787839981696</v>
      </c>
      <c r="N24" s="35">
        <v>141.1660555025808</v>
      </c>
      <c r="O24" s="35">
        <v>0</v>
      </c>
      <c r="P24" s="35">
        <f t="shared" si="6"/>
        <v>141.88449536888101</v>
      </c>
      <c r="Q24" s="35">
        <f t="shared" si="17"/>
        <v>0</v>
      </c>
      <c r="R24" s="35">
        <f t="shared" si="17"/>
        <v>0.61961587839981691</v>
      </c>
      <c r="S24" s="35">
        <f t="shared" si="17"/>
        <v>141.26487949048118</v>
      </c>
      <c r="T24" s="35">
        <f t="shared" si="17"/>
        <v>0</v>
      </c>
      <c r="U24" s="35">
        <f t="shared" si="17"/>
        <v>0</v>
      </c>
      <c r="V24" s="35">
        <f t="shared" si="17"/>
        <v>0</v>
      </c>
      <c r="W24" s="35">
        <v>0.86143075954342507</v>
      </c>
      <c r="X24" s="35">
        <v>118.59131602098064</v>
      </c>
      <c r="Y24" s="35">
        <f t="shared" si="18"/>
        <v>0.8710067595434251</v>
      </c>
      <c r="Z24" s="35">
        <f t="shared" si="18"/>
        <v>112.59977506880968</v>
      </c>
      <c r="AA24" s="35">
        <f t="shared" si="18"/>
        <v>0</v>
      </c>
      <c r="AB24" s="35">
        <f t="shared" si="18"/>
        <v>0</v>
      </c>
      <c r="AC24" s="35">
        <f t="shared" si="18"/>
        <v>24.301665009457686</v>
      </c>
      <c r="AD24" s="35">
        <f t="shared" si="18"/>
        <v>23.174087693333334</v>
      </c>
      <c r="AE24" s="35">
        <f t="shared" ref="AE24" si="23">SUM(AE109)</f>
        <v>6.0818119474581103</v>
      </c>
      <c r="AF24" s="35">
        <f t="shared" ref="AF24:AN24" si="24">SUM(AF109)</f>
        <v>6.213551196737999</v>
      </c>
      <c r="AG24" s="35">
        <f t="shared" si="24"/>
        <v>0</v>
      </c>
      <c r="AH24" s="35">
        <f t="shared" si="24"/>
        <v>9.027099999999999E-2</v>
      </c>
      <c r="AI24" s="35">
        <f t="shared" si="24"/>
        <v>64.473412942785075</v>
      </c>
      <c r="AJ24" s="35">
        <f t="shared" si="24"/>
        <v>64.473412942785075</v>
      </c>
      <c r="AK24" s="35">
        <f t="shared" si="24"/>
        <v>48.036091126024616</v>
      </c>
      <c r="AL24" s="35">
        <f t="shared" si="24"/>
        <v>48.036091126024616</v>
      </c>
      <c r="AM24" s="35">
        <f t="shared" si="24"/>
        <v>142.89298102572545</v>
      </c>
      <c r="AN24" s="35">
        <f t="shared" si="24"/>
        <v>141.98741395888101</v>
      </c>
      <c r="AO24" s="37" t="s">
        <v>102</v>
      </c>
      <c r="AP24" s="33"/>
      <c r="AQ24" s="33"/>
      <c r="AR24" s="31"/>
    </row>
    <row r="25" spans="1:44" ht="19.5" customHeight="1" x14ac:dyDescent="0.25">
      <c r="A25" s="30"/>
      <c r="B25" s="3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7"/>
      <c r="AP25" s="33"/>
      <c r="AQ25" s="33"/>
      <c r="AR25" s="31"/>
    </row>
    <row r="26" spans="1:44" ht="22.5" customHeight="1" x14ac:dyDescent="0.25">
      <c r="A26" s="39" t="s">
        <v>20</v>
      </c>
      <c r="B26" s="40" t="s">
        <v>103</v>
      </c>
      <c r="C26" s="41" t="s">
        <v>102</v>
      </c>
      <c r="D26" s="42" t="s">
        <v>102</v>
      </c>
      <c r="E26" s="43" t="s">
        <v>102</v>
      </c>
      <c r="F26" s="43" t="s">
        <v>102</v>
      </c>
      <c r="G26" s="43" t="s">
        <v>102</v>
      </c>
      <c r="H26" s="44">
        <v>78.24757725292649</v>
      </c>
      <c r="I26" s="44">
        <f>I27+I54+I109+I104+I107+I108</f>
        <v>81.924475227843089</v>
      </c>
      <c r="J26" s="44">
        <f>J27+J54+J109+J104+J107+J108</f>
        <v>0</v>
      </c>
      <c r="K26" s="43">
        <v>942.12012255046454</v>
      </c>
      <c r="L26" s="43">
        <v>10.535964217011104</v>
      </c>
      <c r="M26" s="43">
        <v>437.93098010213305</v>
      </c>
      <c r="N26" s="43">
        <v>493.65317823132045</v>
      </c>
      <c r="O26" s="43">
        <v>0</v>
      </c>
      <c r="P26" s="43">
        <f>P27+P54+P109+P104+P107+P108</f>
        <v>920.61325515124486</v>
      </c>
      <c r="Q26" s="43">
        <f>Q27+Q54+Q109+Q104+Q107+Q108</f>
        <v>26.9061288470111</v>
      </c>
      <c r="R26" s="43">
        <f>R27+R54+R109+R104+R107+R108</f>
        <v>423.01797787068347</v>
      </c>
      <c r="S26" s="43">
        <f>S27+S54+S109+S104+S107+S108</f>
        <v>470.68914843355043</v>
      </c>
      <c r="T26" s="43">
        <f>T27+T54+T109+T104+T107+T108</f>
        <v>0</v>
      </c>
      <c r="U26" s="45">
        <v>0</v>
      </c>
      <c r="V26" s="45">
        <v>0</v>
      </c>
      <c r="W26" s="45">
        <v>60.280701750605786</v>
      </c>
      <c r="X26" s="45">
        <v>750.42781995286555</v>
      </c>
      <c r="Y26" s="45">
        <f t="shared" ref="Y26:AL26" si="25">Y27+Y54+Y109+Y104+Y107+Y108</f>
        <v>58.217439959677151</v>
      </c>
      <c r="Z26" s="45">
        <f t="shared" si="25"/>
        <v>453.11504787117349</v>
      </c>
      <c r="AA26" s="45">
        <f t="shared" si="25"/>
        <v>17.488613999999998</v>
      </c>
      <c r="AB26" s="45">
        <f t="shared" si="25"/>
        <v>8.9812305100000014</v>
      </c>
      <c r="AC26" s="45">
        <f t="shared" si="25"/>
        <v>196.50489585859705</v>
      </c>
      <c r="AD26" s="45">
        <f t="shared" si="25"/>
        <v>182.71119656333332</v>
      </c>
      <c r="AE26" s="45">
        <f t="shared" si="25"/>
        <v>318.31464157156194</v>
      </c>
      <c r="AF26" s="45">
        <f t="shared" si="25"/>
        <v>275.90844677673806</v>
      </c>
      <c r="AG26" s="45">
        <f t="shared" si="25"/>
        <v>130.65071438881324</v>
      </c>
      <c r="AH26" s="45">
        <f>AH27+AH54+AH109+AH104+AH107+AH108</f>
        <v>151.65267554535001</v>
      </c>
      <c r="AI26" s="45">
        <f t="shared" si="25"/>
        <v>150.51095203449657</v>
      </c>
      <c r="AJ26" s="45">
        <f t="shared" si="25"/>
        <v>150.51095203449657</v>
      </c>
      <c r="AK26" s="45">
        <f t="shared" si="25"/>
        <v>150.95142029132705</v>
      </c>
      <c r="AL26" s="45">
        <f t="shared" si="25"/>
        <v>150.95142029132705</v>
      </c>
      <c r="AM26" s="43">
        <f t="shared" ref="AM26:AM58" si="26">AC26+AE26+AG26+AI26+AK26</f>
        <v>946.9326241447958</v>
      </c>
      <c r="AN26" s="43">
        <f t="shared" ref="AN26:AN57" si="27">AD26+AF26+AH26+AJ26+AL26</f>
        <v>911.73469121124492</v>
      </c>
      <c r="AO26" s="46" t="s">
        <v>102</v>
      </c>
      <c r="AP26" s="33"/>
      <c r="AQ26" s="33"/>
      <c r="AR26" s="31"/>
    </row>
    <row r="27" spans="1:44" x14ac:dyDescent="0.25">
      <c r="A27" s="47" t="s">
        <v>21</v>
      </c>
      <c r="B27" s="48" t="s">
        <v>22</v>
      </c>
      <c r="C27" s="49" t="s">
        <v>104</v>
      </c>
      <c r="D27" s="50" t="s">
        <v>102</v>
      </c>
      <c r="E27" s="43" t="s">
        <v>102</v>
      </c>
      <c r="F27" s="43" t="s">
        <v>102</v>
      </c>
      <c r="G27" s="43" t="s">
        <v>102</v>
      </c>
      <c r="H27" s="43">
        <v>0.63436494959999989</v>
      </c>
      <c r="I27" s="43">
        <f>I28+I37+I40+I49</f>
        <v>0.63436494959999989</v>
      </c>
      <c r="J27" s="43">
        <f>J28+J37+J40+J49</f>
        <v>0</v>
      </c>
      <c r="K27" s="43">
        <v>306.03970593283799</v>
      </c>
      <c r="L27" s="43">
        <v>0.08</v>
      </c>
      <c r="M27" s="43">
        <v>304.84786645283799</v>
      </c>
      <c r="N27" s="43">
        <v>1.11183948</v>
      </c>
      <c r="O27" s="43">
        <v>0</v>
      </c>
      <c r="P27" s="44">
        <f>P28+P37+P40+P49</f>
        <v>294.48629786999999</v>
      </c>
      <c r="Q27" s="44">
        <f>Q28+Q37+Q40+Q49</f>
        <v>15.104685</v>
      </c>
      <c r="R27" s="44">
        <f>R28+R37+R40+R49</f>
        <v>278.26977339000001</v>
      </c>
      <c r="S27" s="44">
        <f>S28+S37+S40+S49</f>
        <v>1.11183948</v>
      </c>
      <c r="T27" s="44">
        <f>T28+T37+T40+T49</f>
        <v>0</v>
      </c>
      <c r="U27" s="45">
        <v>0</v>
      </c>
      <c r="V27" s="45">
        <v>0</v>
      </c>
      <c r="W27" s="43">
        <v>0</v>
      </c>
      <c r="X27" s="43">
        <v>241.71203708585551</v>
      </c>
      <c r="Y27" s="43">
        <f t="shared" ref="Y27:AL27" si="28">Y28+Y37+Y40+Y49</f>
        <v>0</v>
      </c>
      <c r="Z27" s="43">
        <f t="shared" si="28"/>
        <v>27.085083000000001</v>
      </c>
      <c r="AA27" s="43">
        <f t="shared" si="28"/>
        <v>12.9</v>
      </c>
      <c r="AB27" s="43">
        <f t="shared" si="28"/>
        <v>6.5441790000000015</v>
      </c>
      <c r="AC27" s="43">
        <f t="shared" si="28"/>
        <v>72.472355572683341</v>
      </c>
      <c r="AD27" s="43">
        <f t="shared" si="28"/>
        <v>57.78377717</v>
      </c>
      <c r="AE27" s="43">
        <f t="shared" si="28"/>
        <v>241.71194542390168</v>
      </c>
      <c r="AF27" s="43">
        <f t="shared" si="28"/>
        <v>203.07325880000002</v>
      </c>
      <c r="AG27" s="43">
        <f t="shared" si="28"/>
        <v>0</v>
      </c>
      <c r="AH27" s="43">
        <f>AH28+AH37+AH40+AH49</f>
        <v>27.085083000000001</v>
      </c>
      <c r="AI27" s="43">
        <f t="shared" si="28"/>
        <v>0</v>
      </c>
      <c r="AJ27" s="43">
        <f t="shared" si="28"/>
        <v>0</v>
      </c>
      <c r="AK27" s="43">
        <f t="shared" si="28"/>
        <v>0</v>
      </c>
      <c r="AL27" s="43">
        <f t="shared" si="28"/>
        <v>0</v>
      </c>
      <c r="AM27" s="43">
        <f t="shared" si="26"/>
        <v>314.18430099658502</v>
      </c>
      <c r="AN27" s="43">
        <f t="shared" si="27"/>
        <v>287.94211897000002</v>
      </c>
      <c r="AO27" s="43" t="s">
        <v>102</v>
      </c>
      <c r="AP27" s="33"/>
      <c r="AQ27" s="33"/>
    </row>
    <row r="28" spans="1:44" ht="31.5" x14ac:dyDescent="0.25">
      <c r="A28" s="47" t="s">
        <v>23</v>
      </c>
      <c r="B28" s="48" t="s">
        <v>24</v>
      </c>
      <c r="C28" s="49" t="s">
        <v>104</v>
      </c>
      <c r="D28" s="50" t="s">
        <v>102</v>
      </c>
      <c r="E28" s="43" t="s">
        <v>102</v>
      </c>
      <c r="F28" s="43" t="s">
        <v>102</v>
      </c>
      <c r="G28" s="43" t="s">
        <v>102</v>
      </c>
      <c r="H28" s="43">
        <v>0</v>
      </c>
      <c r="I28" s="43">
        <f>SUM(I29,I30,I31)</f>
        <v>0</v>
      </c>
      <c r="J28" s="43">
        <f t="shared" ref="J28:AL28" si="29">SUM(J29,J30,J31)</f>
        <v>0</v>
      </c>
      <c r="K28" s="43">
        <v>201.45175645243498</v>
      </c>
      <c r="L28" s="43">
        <v>0</v>
      </c>
      <c r="M28" s="43">
        <v>201.45175645243498</v>
      </c>
      <c r="N28" s="43">
        <v>0</v>
      </c>
      <c r="O28" s="43">
        <v>0</v>
      </c>
      <c r="P28" s="44">
        <f>SUM(P29,P30,P31)</f>
        <v>199.18638854999998</v>
      </c>
      <c r="Q28" s="44">
        <f t="shared" ref="Q28:T28" si="30">SUM(Q29,Q30,Q31)</f>
        <v>8.9150219999999987</v>
      </c>
      <c r="R28" s="44">
        <f>SUM(R29,R30,R31)</f>
        <v>190.27136654999998</v>
      </c>
      <c r="S28" s="44">
        <f t="shared" si="30"/>
        <v>0</v>
      </c>
      <c r="T28" s="44">
        <f t="shared" si="30"/>
        <v>0</v>
      </c>
      <c r="U28" s="45">
        <v>0</v>
      </c>
      <c r="V28" s="45">
        <v>0</v>
      </c>
      <c r="W28" s="43">
        <v>0</v>
      </c>
      <c r="X28" s="43">
        <v>193.1466246754527</v>
      </c>
      <c r="Y28" s="43">
        <f t="shared" ref="Y28:Z28" si="31">SUM(Y29,Y30,Y31)</f>
        <v>0</v>
      </c>
      <c r="Z28" s="43">
        <f t="shared" si="31"/>
        <v>27.085083000000001</v>
      </c>
      <c r="AA28" s="43">
        <f t="shared" ref="AA28:AB28" si="32">SUM(AA29,AA30,AA31)</f>
        <v>7.25</v>
      </c>
      <c r="AB28" s="43">
        <f t="shared" si="32"/>
        <v>0.43451600000000007</v>
      </c>
      <c r="AC28" s="43">
        <f t="shared" si="29"/>
        <v>8.7271231833333331</v>
      </c>
      <c r="AD28" s="43">
        <f t="shared" si="29"/>
        <v>7.8708999999999998</v>
      </c>
      <c r="AE28" s="43">
        <f>SUM(AE29,AE30,AE31)</f>
        <v>193.14633646076834</v>
      </c>
      <c r="AF28" s="43">
        <f>SUM(AF29,AF30,AF31)</f>
        <v>163.79588955</v>
      </c>
      <c r="AG28" s="43">
        <f t="shared" si="29"/>
        <v>0</v>
      </c>
      <c r="AH28" s="43">
        <f>SUM(AH29,AH30,AH31)</f>
        <v>27.085083000000001</v>
      </c>
      <c r="AI28" s="43">
        <f t="shared" si="29"/>
        <v>0</v>
      </c>
      <c r="AJ28" s="43">
        <f t="shared" si="29"/>
        <v>0</v>
      </c>
      <c r="AK28" s="43">
        <f t="shared" si="29"/>
        <v>0</v>
      </c>
      <c r="AL28" s="43">
        <f t="shared" si="29"/>
        <v>0</v>
      </c>
      <c r="AM28" s="43">
        <f t="shared" si="26"/>
        <v>201.87345964410167</v>
      </c>
      <c r="AN28" s="43">
        <f t="shared" si="27"/>
        <v>198.75187255</v>
      </c>
      <c r="AO28" s="43" t="s">
        <v>102</v>
      </c>
      <c r="AP28" s="33"/>
      <c r="AQ28" s="33"/>
    </row>
    <row r="29" spans="1:44" ht="36" customHeight="1" x14ac:dyDescent="0.25">
      <c r="A29" s="47" t="s">
        <v>25</v>
      </c>
      <c r="B29" s="48" t="s">
        <v>26</v>
      </c>
      <c r="C29" s="49" t="s">
        <v>104</v>
      </c>
      <c r="D29" s="50" t="s">
        <v>102</v>
      </c>
      <c r="E29" s="43" t="s">
        <v>102</v>
      </c>
      <c r="F29" s="43" t="s">
        <v>102</v>
      </c>
      <c r="G29" s="43" t="s">
        <v>102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5">
        <v>0</v>
      </c>
      <c r="V29" s="45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f t="shared" si="26"/>
        <v>0</v>
      </c>
      <c r="AN29" s="43">
        <f t="shared" si="27"/>
        <v>0</v>
      </c>
      <c r="AO29" s="43" t="s">
        <v>102</v>
      </c>
      <c r="AP29" s="33"/>
      <c r="AQ29" s="33"/>
    </row>
    <row r="30" spans="1:44" ht="31.5" x14ac:dyDescent="0.25">
      <c r="A30" s="47" t="s">
        <v>27</v>
      </c>
      <c r="B30" s="48" t="s">
        <v>28</v>
      </c>
      <c r="C30" s="49" t="s">
        <v>104</v>
      </c>
      <c r="D30" s="50" t="s">
        <v>102</v>
      </c>
      <c r="E30" s="43" t="s">
        <v>102</v>
      </c>
      <c r="F30" s="43" t="s">
        <v>102</v>
      </c>
      <c r="G30" s="43" t="s">
        <v>102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4">
        <v>0</v>
      </c>
      <c r="Q30" s="44">
        <v>0</v>
      </c>
      <c r="R30" s="44">
        <v>0</v>
      </c>
      <c r="S30" s="44">
        <f t="shared" ref="S30:AL30" si="33">S31</f>
        <v>0</v>
      </c>
      <c r="T30" s="44">
        <f t="shared" si="33"/>
        <v>0</v>
      </c>
      <c r="U30" s="45">
        <v>0</v>
      </c>
      <c r="V30" s="45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f t="shared" si="33"/>
        <v>0</v>
      </c>
      <c r="AH30" s="43">
        <v>0</v>
      </c>
      <c r="AI30" s="43">
        <f t="shared" si="33"/>
        <v>0</v>
      </c>
      <c r="AJ30" s="43">
        <f t="shared" si="33"/>
        <v>0</v>
      </c>
      <c r="AK30" s="43">
        <f t="shared" si="33"/>
        <v>0</v>
      </c>
      <c r="AL30" s="43">
        <f t="shared" si="33"/>
        <v>0</v>
      </c>
      <c r="AM30" s="43">
        <f t="shared" si="26"/>
        <v>0</v>
      </c>
      <c r="AN30" s="43">
        <f t="shared" si="27"/>
        <v>0</v>
      </c>
      <c r="AO30" s="43" t="s">
        <v>102</v>
      </c>
      <c r="AP30" s="33"/>
      <c r="AQ30" s="33"/>
    </row>
    <row r="31" spans="1:44" ht="31.5" x14ac:dyDescent="0.25">
      <c r="A31" s="47" t="s">
        <v>29</v>
      </c>
      <c r="B31" s="48" t="s">
        <v>30</v>
      </c>
      <c r="C31" s="49" t="s">
        <v>104</v>
      </c>
      <c r="D31" s="50" t="s">
        <v>102</v>
      </c>
      <c r="E31" s="43" t="s">
        <v>102</v>
      </c>
      <c r="F31" s="43" t="s">
        <v>102</v>
      </c>
      <c r="G31" s="43" t="s">
        <v>102</v>
      </c>
      <c r="H31" s="43">
        <v>0</v>
      </c>
      <c r="I31" s="43">
        <f>SUM(I32:I36)</f>
        <v>0</v>
      </c>
      <c r="J31" s="43">
        <f>SUM(J32:J36)</f>
        <v>0</v>
      </c>
      <c r="K31" s="43">
        <f>SUM(K32:K36)</f>
        <v>201.45175645243498</v>
      </c>
      <c r="L31" s="43">
        <f t="shared" ref="L31:O31" si="34">SUM(L32:L36)</f>
        <v>0</v>
      </c>
      <c r="M31" s="43">
        <f t="shared" si="34"/>
        <v>201.45175645243498</v>
      </c>
      <c r="N31" s="43">
        <f t="shared" si="34"/>
        <v>0</v>
      </c>
      <c r="O31" s="43">
        <f t="shared" si="34"/>
        <v>0</v>
      </c>
      <c r="P31" s="44">
        <f>SUM(P32:P36)</f>
        <v>199.18638854999998</v>
      </c>
      <c r="Q31" s="44">
        <f t="shared" ref="Q31:T31" si="35">SUM(Q32:Q36)</f>
        <v>8.9150219999999987</v>
      </c>
      <c r="R31" s="44">
        <f t="shared" si="35"/>
        <v>190.27136654999998</v>
      </c>
      <c r="S31" s="44">
        <f t="shared" si="35"/>
        <v>0</v>
      </c>
      <c r="T31" s="44">
        <f t="shared" si="35"/>
        <v>0</v>
      </c>
      <c r="U31" s="45">
        <v>0</v>
      </c>
      <c r="V31" s="45">
        <v>0</v>
      </c>
      <c r="W31" s="43">
        <f t="shared" ref="W31:Z31" si="36">SUM(W32:W36)</f>
        <v>0</v>
      </c>
      <c r="X31" s="43">
        <f t="shared" si="36"/>
        <v>168.0020212674527</v>
      </c>
      <c r="Y31" s="43">
        <f t="shared" si="36"/>
        <v>0</v>
      </c>
      <c r="Z31" s="43">
        <f t="shared" si="36"/>
        <v>27.085083000000001</v>
      </c>
      <c r="AA31" s="43">
        <f t="shared" ref="AA31:AL31" si="37">SUM(AA32:AA36)</f>
        <v>7.25</v>
      </c>
      <c r="AB31" s="43">
        <f t="shared" si="37"/>
        <v>0.43451600000000007</v>
      </c>
      <c r="AC31" s="43">
        <f t="shared" si="37"/>
        <v>8.7271231833333331</v>
      </c>
      <c r="AD31" s="43">
        <f t="shared" si="37"/>
        <v>7.8708999999999998</v>
      </c>
      <c r="AE31" s="43">
        <f t="shared" si="37"/>
        <v>193.14633646076834</v>
      </c>
      <c r="AF31" s="43">
        <f t="shared" si="37"/>
        <v>163.79588955</v>
      </c>
      <c r="AG31" s="43">
        <f t="shared" si="37"/>
        <v>0</v>
      </c>
      <c r="AH31" s="43">
        <f>SUM(AH32:AH36)</f>
        <v>27.085083000000001</v>
      </c>
      <c r="AI31" s="43">
        <f t="shared" si="37"/>
        <v>0</v>
      </c>
      <c r="AJ31" s="43">
        <f t="shared" si="37"/>
        <v>0</v>
      </c>
      <c r="AK31" s="43">
        <f t="shared" si="37"/>
        <v>0</v>
      </c>
      <c r="AL31" s="43">
        <f t="shared" si="37"/>
        <v>0</v>
      </c>
      <c r="AM31" s="43">
        <f t="shared" si="26"/>
        <v>201.87345964410167</v>
      </c>
      <c r="AN31" s="43">
        <f t="shared" si="27"/>
        <v>198.75187255</v>
      </c>
      <c r="AO31" s="43" t="s">
        <v>102</v>
      </c>
      <c r="AP31" s="33"/>
      <c r="AQ31" s="33"/>
    </row>
    <row r="32" spans="1:44" ht="96.75" customHeight="1" x14ac:dyDescent="0.25">
      <c r="A32" s="51" t="s">
        <v>231</v>
      </c>
      <c r="B32" s="52" t="s">
        <v>254</v>
      </c>
      <c r="C32" s="53" t="s">
        <v>190</v>
      </c>
      <c r="D32" s="50" t="s">
        <v>259</v>
      </c>
      <c r="E32" s="50">
        <v>2019</v>
      </c>
      <c r="F32" s="50">
        <v>2021</v>
      </c>
      <c r="G32" s="50">
        <v>2021</v>
      </c>
      <c r="H32" s="43" t="s">
        <v>102</v>
      </c>
      <c r="I32" s="43" t="str">
        <f t="shared" ref="I32:I48" si="38">H32</f>
        <v>нд</v>
      </c>
      <c r="J32" s="43">
        <v>0</v>
      </c>
      <c r="K32" s="43">
        <v>173.918804819435</v>
      </c>
      <c r="L32" s="43">
        <v>0</v>
      </c>
      <c r="M32" s="43">
        <v>173.918804819435</v>
      </c>
      <c r="N32" s="43">
        <v>0</v>
      </c>
      <c r="O32" s="43">
        <v>0</v>
      </c>
      <c r="P32" s="44">
        <f>SUM(Q32:T32)</f>
        <v>169.4432276</v>
      </c>
      <c r="Q32" s="44">
        <f>AD32+AB32</f>
        <v>8.2185159999999993</v>
      </c>
      <c r="R32" s="44">
        <v>161.22471160000001</v>
      </c>
      <c r="S32" s="44">
        <f>N32</f>
        <v>0</v>
      </c>
      <c r="T32" s="44">
        <f>O32</f>
        <v>0</v>
      </c>
      <c r="U32" s="45">
        <v>0</v>
      </c>
      <c r="V32" s="45">
        <v>0</v>
      </c>
      <c r="W32" s="43" t="s">
        <v>102</v>
      </c>
      <c r="X32" s="43">
        <v>165.70028481943501</v>
      </c>
      <c r="Y32" s="43">
        <v>0</v>
      </c>
      <c r="Z32" s="43">
        <v>0</v>
      </c>
      <c r="AA32" s="43">
        <v>7.25</v>
      </c>
      <c r="AB32" s="43">
        <v>0.43451600000000007</v>
      </c>
      <c r="AC32" s="43">
        <v>7.9551119999999997</v>
      </c>
      <c r="AD32" s="43">
        <v>7.7839999999999998</v>
      </c>
      <c r="AE32" s="43">
        <v>165.70028481943501</v>
      </c>
      <c r="AF32" s="43">
        <v>161.22471160000001</v>
      </c>
      <c r="AG32" s="43">
        <f>AG60+AG110+AG113+AG114+AG115</f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f>AC32+AE32+AG32+AI32+AK32</f>
        <v>173.655396819435</v>
      </c>
      <c r="AN32" s="43">
        <f t="shared" si="27"/>
        <v>169.0087116</v>
      </c>
      <c r="AO32" s="54"/>
      <c r="AP32" s="33"/>
      <c r="AQ32" s="33"/>
    </row>
    <row r="33" spans="1:43" ht="122.25" customHeight="1" x14ac:dyDescent="0.25">
      <c r="A33" s="34" t="s">
        <v>232</v>
      </c>
      <c r="B33" s="55" t="s">
        <v>255</v>
      </c>
      <c r="C33" s="34" t="s">
        <v>226</v>
      </c>
      <c r="D33" s="50" t="s">
        <v>259</v>
      </c>
      <c r="E33" s="50">
        <v>2020</v>
      </c>
      <c r="F33" s="50">
        <v>2020</v>
      </c>
      <c r="G33" s="50">
        <v>2021</v>
      </c>
      <c r="H33" s="43" t="s">
        <v>102</v>
      </c>
      <c r="I33" s="45" t="s">
        <v>102</v>
      </c>
      <c r="J33" s="45">
        <v>0</v>
      </c>
      <c r="K33" s="43">
        <v>0.77201118300000005</v>
      </c>
      <c r="L33" s="43">
        <v>0</v>
      </c>
      <c r="M33" s="43">
        <v>0.77201118300000005</v>
      </c>
      <c r="N33" s="43">
        <v>0</v>
      </c>
      <c r="O33" s="43">
        <v>0</v>
      </c>
      <c r="P33" s="44">
        <f t="shared" ref="P33:P36" si="39">SUM(Q33:T33)</f>
        <v>0.42358400000000007</v>
      </c>
      <c r="Q33" s="43">
        <f>AD33</f>
        <v>8.6900000000000005E-2</v>
      </c>
      <c r="R33" s="43">
        <f>AF33</f>
        <v>0.33668400000000004</v>
      </c>
      <c r="S33" s="43">
        <v>0</v>
      </c>
      <c r="T33" s="43">
        <v>0</v>
      </c>
      <c r="U33" s="45">
        <v>0</v>
      </c>
      <c r="V33" s="45">
        <v>0</v>
      </c>
      <c r="W33" s="43" t="s">
        <v>102</v>
      </c>
      <c r="X33" s="43">
        <v>0.68539939801769301</v>
      </c>
      <c r="Y33" s="43">
        <v>0</v>
      </c>
      <c r="Z33" s="43">
        <v>0</v>
      </c>
      <c r="AA33" s="43">
        <v>0</v>
      </c>
      <c r="AB33" s="43">
        <v>0</v>
      </c>
      <c r="AC33" s="43">
        <v>0.77201118333333341</v>
      </c>
      <c r="AD33" s="43">
        <v>8.6900000000000005E-2</v>
      </c>
      <c r="AE33" s="43">
        <v>0.68511118333333332</v>
      </c>
      <c r="AF33" s="43">
        <v>0.33668400000000004</v>
      </c>
      <c r="AG33" s="43">
        <v>0</v>
      </c>
      <c r="AH33" s="43">
        <f>AG33</f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f t="shared" si="26"/>
        <v>1.4571223666666668</v>
      </c>
      <c r="AN33" s="43">
        <f t="shared" si="27"/>
        <v>0.42358400000000007</v>
      </c>
      <c r="AO33" s="54"/>
      <c r="AP33" s="33"/>
      <c r="AQ33" s="33"/>
    </row>
    <row r="34" spans="1:43" ht="48.75" customHeight="1" x14ac:dyDescent="0.25">
      <c r="A34" s="34" t="s">
        <v>323</v>
      </c>
      <c r="B34" s="55" t="s">
        <v>304</v>
      </c>
      <c r="C34" s="34" t="s">
        <v>240</v>
      </c>
      <c r="D34" s="50" t="s">
        <v>259</v>
      </c>
      <c r="E34" s="50">
        <v>2021</v>
      </c>
      <c r="F34" s="50" t="s">
        <v>102</v>
      </c>
      <c r="G34" s="50">
        <v>2022</v>
      </c>
      <c r="H34" s="43" t="s">
        <v>102</v>
      </c>
      <c r="I34" s="45" t="s">
        <v>102</v>
      </c>
      <c r="J34" s="45">
        <v>0</v>
      </c>
      <c r="K34" s="43">
        <v>25.144603409999998</v>
      </c>
      <c r="L34" s="43">
        <v>0</v>
      </c>
      <c r="M34" s="43">
        <v>25.144603409999998</v>
      </c>
      <c r="N34" s="43">
        <v>0</v>
      </c>
      <c r="O34" s="43">
        <v>0</v>
      </c>
      <c r="P34" s="44">
        <f t="shared" si="39"/>
        <v>25.144603</v>
      </c>
      <c r="Q34" s="43">
        <f>AF34</f>
        <v>0.60960599999999998</v>
      </c>
      <c r="R34" s="43">
        <f>AH34</f>
        <v>24.534997000000001</v>
      </c>
      <c r="S34" s="43">
        <v>0</v>
      </c>
      <c r="T34" s="43">
        <v>0</v>
      </c>
      <c r="U34" s="45">
        <v>0</v>
      </c>
      <c r="V34" s="45">
        <v>0</v>
      </c>
      <c r="W34" s="43" t="s">
        <v>102</v>
      </c>
      <c r="X34" s="43" t="s">
        <v>102</v>
      </c>
      <c r="Y34" s="43">
        <v>0</v>
      </c>
      <c r="Z34" s="43">
        <f>29.4419964/1.2</f>
        <v>24.534997000000001</v>
      </c>
      <c r="AA34" s="43">
        <v>0</v>
      </c>
      <c r="AB34" s="43">
        <v>0</v>
      </c>
      <c r="AC34" s="43">
        <v>0</v>
      </c>
      <c r="AD34" s="43">
        <v>0</v>
      </c>
      <c r="AE34" s="43">
        <v>25.144603407999998</v>
      </c>
      <c r="AF34" s="43">
        <v>0.60960599999999998</v>
      </c>
      <c r="AG34" s="43">
        <v>0</v>
      </c>
      <c r="AH34" s="43">
        <v>24.534997000000001</v>
      </c>
      <c r="AI34" s="43">
        <v>0</v>
      </c>
      <c r="AJ34" s="43">
        <v>0</v>
      </c>
      <c r="AK34" s="43">
        <v>0</v>
      </c>
      <c r="AL34" s="43">
        <v>0</v>
      </c>
      <c r="AM34" s="43">
        <f t="shared" si="26"/>
        <v>25.144603407999998</v>
      </c>
      <c r="AN34" s="43">
        <f t="shared" si="27"/>
        <v>25.144603</v>
      </c>
      <c r="AO34" s="54" t="s">
        <v>124</v>
      </c>
      <c r="AP34" s="33"/>
      <c r="AQ34" s="33"/>
    </row>
    <row r="35" spans="1:43" ht="48.75" customHeight="1" x14ac:dyDescent="0.25">
      <c r="A35" s="34" t="s">
        <v>238</v>
      </c>
      <c r="B35" s="55" t="s">
        <v>256</v>
      </c>
      <c r="C35" s="34" t="s">
        <v>263</v>
      </c>
      <c r="D35" s="50" t="s">
        <v>111</v>
      </c>
      <c r="E35" s="50">
        <v>2021</v>
      </c>
      <c r="F35" s="50" t="s">
        <v>102</v>
      </c>
      <c r="G35" s="50">
        <v>2021</v>
      </c>
      <c r="H35" s="43" t="s">
        <v>102</v>
      </c>
      <c r="I35" s="45" t="s">
        <v>102</v>
      </c>
      <c r="J35" s="45">
        <v>0</v>
      </c>
      <c r="K35" s="43">
        <v>1.6163370399999999</v>
      </c>
      <c r="L35" s="43">
        <v>0</v>
      </c>
      <c r="M35" s="43">
        <v>1.6163370399999999</v>
      </c>
      <c r="N35" s="43">
        <v>0</v>
      </c>
      <c r="O35" s="43">
        <v>0</v>
      </c>
      <c r="P35" s="44">
        <f t="shared" si="39"/>
        <v>1.62488795</v>
      </c>
      <c r="Q35" s="43">
        <v>0</v>
      </c>
      <c r="R35" s="43">
        <f>AF35</f>
        <v>1.62488795</v>
      </c>
      <c r="S35" s="43">
        <v>0</v>
      </c>
      <c r="T35" s="43">
        <v>0</v>
      </c>
      <c r="U35" s="45">
        <v>0</v>
      </c>
      <c r="V35" s="45">
        <v>0</v>
      </c>
      <c r="W35" s="43" t="s">
        <v>102</v>
      </c>
      <c r="X35" s="43">
        <v>1.6163370500000001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1.6163370500000001</v>
      </c>
      <c r="AF35" s="43">
        <v>1.62488795</v>
      </c>
      <c r="AG35" s="43">
        <v>0</v>
      </c>
      <c r="AH35" s="43">
        <f>AG35</f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f>AC35+AE35+AG35+AI35+AK35</f>
        <v>1.6163370500000001</v>
      </c>
      <c r="AN35" s="43">
        <f t="shared" si="27"/>
        <v>1.62488795</v>
      </c>
      <c r="AO35" s="54"/>
      <c r="AP35" s="33"/>
      <c r="AQ35" s="33"/>
    </row>
    <row r="36" spans="1:43" ht="48.75" customHeight="1" x14ac:dyDescent="0.25">
      <c r="A36" s="34" t="s">
        <v>239</v>
      </c>
      <c r="B36" s="55" t="s">
        <v>294</v>
      </c>
      <c r="C36" s="56" t="s">
        <v>300</v>
      </c>
      <c r="D36" s="50" t="s">
        <v>259</v>
      </c>
      <c r="E36" s="50">
        <v>2022</v>
      </c>
      <c r="F36" s="50" t="s">
        <v>102</v>
      </c>
      <c r="G36" s="50">
        <v>2022</v>
      </c>
      <c r="H36" s="43" t="s">
        <v>102</v>
      </c>
      <c r="I36" s="45" t="s">
        <v>102</v>
      </c>
      <c r="J36" s="45">
        <v>0</v>
      </c>
      <c r="K36" s="43" t="s">
        <v>102</v>
      </c>
      <c r="L36" s="43" t="s">
        <v>102</v>
      </c>
      <c r="M36" s="43" t="s">
        <v>102</v>
      </c>
      <c r="N36" s="43" t="s">
        <v>102</v>
      </c>
      <c r="O36" s="43" t="s">
        <v>102</v>
      </c>
      <c r="P36" s="44">
        <f t="shared" si="39"/>
        <v>2.5500859999999999</v>
      </c>
      <c r="Q36" s="43">
        <v>0</v>
      </c>
      <c r="R36" s="43">
        <v>2.5500859999999999</v>
      </c>
      <c r="S36" s="43">
        <v>0</v>
      </c>
      <c r="T36" s="43">
        <v>0</v>
      </c>
      <c r="U36" s="45">
        <v>0</v>
      </c>
      <c r="V36" s="45">
        <v>0</v>
      </c>
      <c r="W36" s="43" t="s">
        <v>102</v>
      </c>
      <c r="X36" s="43" t="s">
        <v>102</v>
      </c>
      <c r="Y36" s="43">
        <v>0</v>
      </c>
      <c r="Z36" s="43">
        <f>3.0601032/1.2</f>
        <v>2.5500859999999999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2.5500859999999999</v>
      </c>
      <c r="AI36" s="43">
        <v>0</v>
      </c>
      <c r="AJ36" s="43">
        <v>0</v>
      </c>
      <c r="AK36" s="43">
        <v>0</v>
      </c>
      <c r="AL36" s="43">
        <v>0</v>
      </c>
      <c r="AM36" s="43">
        <f t="shared" si="26"/>
        <v>0</v>
      </c>
      <c r="AN36" s="43">
        <f t="shared" si="27"/>
        <v>2.5500859999999999</v>
      </c>
      <c r="AO36" s="54" t="s">
        <v>124</v>
      </c>
      <c r="AP36" s="33"/>
      <c r="AQ36" s="33"/>
    </row>
    <row r="37" spans="1:43" ht="31.5" x14ac:dyDescent="0.25">
      <c r="A37" s="47" t="s">
        <v>31</v>
      </c>
      <c r="B37" s="48" t="s">
        <v>32</v>
      </c>
      <c r="C37" s="49" t="s">
        <v>104</v>
      </c>
      <c r="D37" s="50" t="s">
        <v>102</v>
      </c>
      <c r="E37" s="43" t="s">
        <v>102</v>
      </c>
      <c r="F37" s="43" t="s">
        <v>102</v>
      </c>
      <c r="G37" s="43" t="s">
        <v>102</v>
      </c>
      <c r="H37" s="43">
        <v>0</v>
      </c>
      <c r="I37" s="43">
        <f t="shared" si="38"/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4">
        <f t="shared" ref="P37:P48" si="40">K37</f>
        <v>0</v>
      </c>
      <c r="Q37" s="44">
        <f t="shared" ref="Q37:Q48" si="41">L37</f>
        <v>0</v>
      </c>
      <c r="R37" s="44">
        <f t="shared" ref="R37:R48" si="42">M37</f>
        <v>0</v>
      </c>
      <c r="S37" s="44">
        <f t="shared" ref="S37:S48" si="43">N37</f>
        <v>0</v>
      </c>
      <c r="T37" s="44">
        <f t="shared" ref="T37:T48" si="44">O37</f>
        <v>0</v>
      </c>
      <c r="U37" s="45">
        <v>0</v>
      </c>
      <c r="V37" s="45">
        <v>0</v>
      </c>
      <c r="W37" s="43">
        <v>0</v>
      </c>
      <c r="X37" s="43">
        <v>0</v>
      </c>
      <c r="Y37" s="43">
        <f t="shared" ref="Y37:Y48" si="45">X37</f>
        <v>0</v>
      </c>
      <c r="Z37" s="43">
        <f t="shared" ref="Z37:Z48" si="46">Y37</f>
        <v>0</v>
      </c>
      <c r="AA37" s="43">
        <v>0</v>
      </c>
      <c r="AB37" s="43">
        <f t="shared" ref="AB37:AB48" si="47">AA37</f>
        <v>0</v>
      </c>
      <c r="AC37" s="43">
        <v>0</v>
      </c>
      <c r="AD37" s="43">
        <f t="shared" ref="AD37:AD102" si="48">AC37</f>
        <v>0</v>
      </c>
      <c r="AE37" s="43">
        <f t="shared" ref="AE37:AF102" si="49">AD37</f>
        <v>0</v>
      </c>
      <c r="AF37" s="43">
        <f t="shared" si="49"/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f t="shared" si="26"/>
        <v>0</v>
      </c>
      <c r="AN37" s="43">
        <f t="shared" si="27"/>
        <v>0</v>
      </c>
      <c r="AO37" s="43" t="s">
        <v>102</v>
      </c>
      <c r="AP37" s="33"/>
      <c r="AQ37" s="33"/>
    </row>
    <row r="38" spans="1:43" ht="31.5" hidden="1" customHeight="1" x14ac:dyDescent="0.25">
      <c r="A38" s="47" t="s">
        <v>33</v>
      </c>
      <c r="B38" s="48" t="s">
        <v>34</v>
      </c>
      <c r="C38" s="49" t="s">
        <v>104</v>
      </c>
      <c r="D38" s="50" t="s">
        <v>102</v>
      </c>
      <c r="E38" s="43" t="s">
        <v>102</v>
      </c>
      <c r="F38" s="43" t="s">
        <v>102</v>
      </c>
      <c r="G38" s="43" t="s">
        <v>102</v>
      </c>
      <c r="H38" s="43">
        <v>0</v>
      </c>
      <c r="I38" s="43">
        <f t="shared" si="38"/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4">
        <f t="shared" si="40"/>
        <v>0</v>
      </c>
      <c r="Q38" s="44">
        <f t="shared" si="41"/>
        <v>0</v>
      </c>
      <c r="R38" s="44">
        <f t="shared" si="42"/>
        <v>0</v>
      </c>
      <c r="S38" s="44">
        <f t="shared" si="43"/>
        <v>0</v>
      </c>
      <c r="T38" s="44">
        <f t="shared" si="44"/>
        <v>0</v>
      </c>
      <c r="U38" s="45">
        <v>0</v>
      </c>
      <c r="V38" s="45">
        <v>0</v>
      </c>
      <c r="W38" s="43">
        <v>0</v>
      </c>
      <c r="X38" s="43">
        <v>0</v>
      </c>
      <c r="Y38" s="43">
        <f t="shared" si="45"/>
        <v>0</v>
      </c>
      <c r="Z38" s="43">
        <f t="shared" si="46"/>
        <v>0</v>
      </c>
      <c r="AA38" s="43">
        <v>0</v>
      </c>
      <c r="AB38" s="43">
        <f t="shared" si="47"/>
        <v>0</v>
      </c>
      <c r="AC38" s="43">
        <v>0</v>
      </c>
      <c r="AD38" s="43">
        <f t="shared" si="48"/>
        <v>0</v>
      </c>
      <c r="AE38" s="43">
        <f t="shared" si="49"/>
        <v>0</v>
      </c>
      <c r="AF38" s="43">
        <f t="shared" si="49"/>
        <v>0</v>
      </c>
      <c r="AG38" s="43">
        <v>0</v>
      </c>
      <c r="AH38" s="43">
        <f>AH39+AH44+AH47+AH57</f>
        <v>1515.195397337</v>
      </c>
      <c r="AI38" s="43">
        <v>0</v>
      </c>
      <c r="AJ38" s="43">
        <v>0</v>
      </c>
      <c r="AK38" s="43">
        <v>0</v>
      </c>
      <c r="AL38" s="43">
        <v>0</v>
      </c>
      <c r="AM38" s="43">
        <f t="shared" si="26"/>
        <v>0</v>
      </c>
      <c r="AN38" s="43">
        <f t="shared" si="27"/>
        <v>1515.195397337</v>
      </c>
      <c r="AO38" s="43" t="s">
        <v>102</v>
      </c>
      <c r="AP38" s="33"/>
      <c r="AQ38" s="33"/>
    </row>
    <row r="39" spans="1:43" ht="31.5" hidden="1" customHeight="1" x14ac:dyDescent="0.25">
      <c r="A39" s="47" t="s">
        <v>35</v>
      </c>
      <c r="B39" s="48" t="s">
        <v>36</v>
      </c>
      <c r="C39" s="49" t="s">
        <v>104</v>
      </c>
      <c r="D39" s="50" t="s">
        <v>102</v>
      </c>
      <c r="E39" s="43" t="s">
        <v>102</v>
      </c>
      <c r="F39" s="43" t="s">
        <v>102</v>
      </c>
      <c r="G39" s="43" t="s">
        <v>102</v>
      </c>
      <c r="H39" s="43">
        <v>0</v>
      </c>
      <c r="I39" s="43">
        <f t="shared" si="38"/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4">
        <f t="shared" si="40"/>
        <v>0</v>
      </c>
      <c r="Q39" s="44">
        <f t="shared" si="41"/>
        <v>0</v>
      </c>
      <c r="R39" s="44">
        <f t="shared" si="42"/>
        <v>0</v>
      </c>
      <c r="S39" s="44">
        <f t="shared" si="43"/>
        <v>0</v>
      </c>
      <c r="T39" s="44">
        <f t="shared" si="44"/>
        <v>0</v>
      </c>
      <c r="U39" s="45">
        <v>0</v>
      </c>
      <c r="V39" s="45">
        <v>0</v>
      </c>
      <c r="W39" s="43">
        <v>0</v>
      </c>
      <c r="X39" s="43">
        <v>0</v>
      </c>
      <c r="Y39" s="43">
        <f t="shared" si="45"/>
        <v>0</v>
      </c>
      <c r="Z39" s="43">
        <f t="shared" si="46"/>
        <v>0</v>
      </c>
      <c r="AA39" s="43">
        <v>0</v>
      </c>
      <c r="AB39" s="43">
        <f t="shared" si="47"/>
        <v>0</v>
      </c>
      <c r="AC39" s="43">
        <v>0</v>
      </c>
      <c r="AD39" s="43">
        <f t="shared" si="48"/>
        <v>0</v>
      </c>
      <c r="AE39" s="43">
        <f t="shared" si="49"/>
        <v>0</v>
      </c>
      <c r="AF39" s="43">
        <f t="shared" si="49"/>
        <v>0</v>
      </c>
      <c r="AG39" s="43">
        <v>0</v>
      </c>
      <c r="AH39" s="43">
        <f>AH40+AH45+AH48+AH58</f>
        <v>604.73048579074998</v>
      </c>
      <c r="AI39" s="43">
        <v>0</v>
      </c>
      <c r="AJ39" s="43">
        <v>0</v>
      </c>
      <c r="AK39" s="43">
        <v>0</v>
      </c>
      <c r="AL39" s="43">
        <v>0</v>
      </c>
      <c r="AM39" s="43">
        <f t="shared" si="26"/>
        <v>0</v>
      </c>
      <c r="AN39" s="43">
        <f t="shared" si="27"/>
        <v>604.73048579074998</v>
      </c>
      <c r="AO39" s="43" t="s">
        <v>102</v>
      </c>
      <c r="AP39" s="33"/>
      <c r="AQ39" s="33"/>
    </row>
    <row r="40" spans="1:43" ht="31.5" x14ac:dyDescent="0.25">
      <c r="A40" s="47" t="s">
        <v>37</v>
      </c>
      <c r="B40" s="48" t="s">
        <v>38</v>
      </c>
      <c r="C40" s="49" t="s">
        <v>104</v>
      </c>
      <c r="D40" s="50" t="s">
        <v>102</v>
      </c>
      <c r="E40" s="43" t="s">
        <v>102</v>
      </c>
      <c r="F40" s="43" t="s">
        <v>102</v>
      </c>
      <c r="G40" s="43" t="s">
        <v>102</v>
      </c>
      <c r="H40" s="43">
        <v>0</v>
      </c>
      <c r="I40" s="43">
        <f t="shared" si="38"/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4">
        <f t="shared" si="40"/>
        <v>0</v>
      </c>
      <c r="Q40" s="44">
        <f t="shared" si="41"/>
        <v>0</v>
      </c>
      <c r="R40" s="44">
        <f t="shared" si="42"/>
        <v>0</v>
      </c>
      <c r="S40" s="44">
        <f t="shared" si="43"/>
        <v>0</v>
      </c>
      <c r="T40" s="44">
        <f t="shared" si="44"/>
        <v>0</v>
      </c>
      <c r="U40" s="45">
        <v>0</v>
      </c>
      <c r="V40" s="45">
        <v>0</v>
      </c>
      <c r="W40" s="43">
        <v>0</v>
      </c>
      <c r="X40" s="43">
        <v>0</v>
      </c>
      <c r="Y40" s="43">
        <f t="shared" si="45"/>
        <v>0</v>
      </c>
      <c r="Z40" s="43">
        <f t="shared" si="46"/>
        <v>0</v>
      </c>
      <c r="AA40" s="43">
        <v>0</v>
      </c>
      <c r="AB40" s="43">
        <f t="shared" si="47"/>
        <v>0</v>
      </c>
      <c r="AC40" s="43">
        <v>0</v>
      </c>
      <c r="AD40" s="43">
        <f t="shared" si="48"/>
        <v>0</v>
      </c>
      <c r="AE40" s="43">
        <f t="shared" si="49"/>
        <v>0</v>
      </c>
      <c r="AF40" s="43">
        <f t="shared" si="49"/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f t="shared" si="26"/>
        <v>0</v>
      </c>
      <c r="AN40" s="43">
        <f t="shared" si="27"/>
        <v>0</v>
      </c>
      <c r="AO40" s="43" t="s">
        <v>102</v>
      </c>
      <c r="AP40" s="33"/>
      <c r="AQ40" s="33"/>
    </row>
    <row r="41" spans="1:43" ht="31.5" hidden="1" customHeight="1" x14ac:dyDescent="0.25">
      <c r="A41" s="47" t="s">
        <v>39</v>
      </c>
      <c r="B41" s="48" t="s">
        <v>40</v>
      </c>
      <c r="C41" s="49" t="s">
        <v>104</v>
      </c>
      <c r="D41" s="50" t="s">
        <v>102</v>
      </c>
      <c r="E41" s="43" t="s">
        <v>102</v>
      </c>
      <c r="F41" s="43" t="s">
        <v>102</v>
      </c>
      <c r="G41" s="43" t="s">
        <v>102</v>
      </c>
      <c r="H41" s="43">
        <v>0</v>
      </c>
      <c r="I41" s="43">
        <f t="shared" si="38"/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4">
        <f t="shared" si="40"/>
        <v>0</v>
      </c>
      <c r="Q41" s="44">
        <f t="shared" si="41"/>
        <v>0</v>
      </c>
      <c r="R41" s="44">
        <f t="shared" si="42"/>
        <v>0</v>
      </c>
      <c r="S41" s="44">
        <f t="shared" si="43"/>
        <v>0</v>
      </c>
      <c r="T41" s="44">
        <f t="shared" si="44"/>
        <v>0</v>
      </c>
      <c r="U41" s="45">
        <v>0</v>
      </c>
      <c r="V41" s="45">
        <v>0</v>
      </c>
      <c r="W41" s="43">
        <v>0</v>
      </c>
      <c r="X41" s="43">
        <v>0</v>
      </c>
      <c r="Y41" s="43">
        <f t="shared" si="45"/>
        <v>0</v>
      </c>
      <c r="Z41" s="43">
        <f t="shared" si="46"/>
        <v>0</v>
      </c>
      <c r="AA41" s="43">
        <v>0</v>
      </c>
      <c r="AB41" s="43">
        <f t="shared" si="47"/>
        <v>0</v>
      </c>
      <c r="AC41" s="43">
        <v>0</v>
      </c>
      <c r="AD41" s="43">
        <f t="shared" si="48"/>
        <v>0</v>
      </c>
      <c r="AE41" s="43">
        <f t="shared" si="49"/>
        <v>0</v>
      </c>
      <c r="AF41" s="43">
        <f t="shared" si="49"/>
        <v>0</v>
      </c>
      <c r="AG41" s="43">
        <v>0</v>
      </c>
      <c r="AH41" s="43">
        <f>AH42+AH47+AH50+AH60</f>
        <v>1016.8832569414001</v>
      </c>
      <c r="AI41" s="43">
        <v>0</v>
      </c>
      <c r="AJ41" s="43">
        <v>0</v>
      </c>
      <c r="AK41" s="43">
        <v>0</v>
      </c>
      <c r="AL41" s="43">
        <v>0</v>
      </c>
      <c r="AM41" s="43">
        <f t="shared" si="26"/>
        <v>0</v>
      </c>
      <c r="AN41" s="43">
        <f t="shared" si="27"/>
        <v>1016.8832569414001</v>
      </c>
      <c r="AO41" s="43" t="s">
        <v>102</v>
      </c>
      <c r="AP41" s="33"/>
      <c r="AQ41" s="33"/>
    </row>
    <row r="42" spans="1:43" ht="57" hidden="1" customHeight="1" x14ac:dyDescent="0.25">
      <c r="A42" s="47" t="s">
        <v>39</v>
      </c>
      <c r="B42" s="48" t="s">
        <v>41</v>
      </c>
      <c r="C42" s="49" t="s">
        <v>104</v>
      </c>
      <c r="D42" s="50" t="s">
        <v>102</v>
      </c>
      <c r="E42" s="43" t="s">
        <v>102</v>
      </c>
      <c r="F42" s="43" t="s">
        <v>102</v>
      </c>
      <c r="G42" s="43" t="s">
        <v>102</v>
      </c>
      <c r="H42" s="43">
        <v>0</v>
      </c>
      <c r="I42" s="43">
        <f t="shared" si="38"/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4">
        <f t="shared" si="40"/>
        <v>0</v>
      </c>
      <c r="Q42" s="44">
        <f t="shared" si="41"/>
        <v>0</v>
      </c>
      <c r="R42" s="44">
        <f t="shared" si="42"/>
        <v>0</v>
      </c>
      <c r="S42" s="44">
        <f t="shared" si="43"/>
        <v>0</v>
      </c>
      <c r="T42" s="44">
        <f t="shared" si="44"/>
        <v>0</v>
      </c>
      <c r="U42" s="45">
        <v>0</v>
      </c>
      <c r="V42" s="45">
        <v>0</v>
      </c>
      <c r="W42" s="43">
        <v>0</v>
      </c>
      <c r="X42" s="43">
        <v>0</v>
      </c>
      <c r="Y42" s="43">
        <f t="shared" si="45"/>
        <v>0</v>
      </c>
      <c r="Z42" s="43">
        <f t="shared" si="46"/>
        <v>0</v>
      </c>
      <c r="AA42" s="43">
        <v>0</v>
      </c>
      <c r="AB42" s="43">
        <f t="shared" si="47"/>
        <v>0</v>
      </c>
      <c r="AC42" s="43">
        <v>0</v>
      </c>
      <c r="AD42" s="43">
        <f t="shared" si="48"/>
        <v>0</v>
      </c>
      <c r="AE42" s="43">
        <f t="shared" si="49"/>
        <v>0</v>
      </c>
      <c r="AF42" s="43">
        <f t="shared" si="49"/>
        <v>0</v>
      </c>
      <c r="AG42" s="43">
        <v>0</v>
      </c>
      <c r="AH42" s="43">
        <f>AH43+AH48+AH51+AH61</f>
        <v>729.20780733610002</v>
      </c>
      <c r="AI42" s="43">
        <v>0</v>
      </c>
      <c r="AJ42" s="43">
        <v>0</v>
      </c>
      <c r="AK42" s="43">
        <v>0</v>
      </c>
      <c r="AL42" s="43">
        <v>0</v>
      </c>
      <c r="AM42" s="43">
        <f t="shared" si="26"/>
        <v>0</v>
      </c>
      <c r="AN42" s="43">
        <f t="shared" si="27"/>
        <v>729.20780733610002</v>
      </c>
      <c r="AO42" s="43" t="s">
        <v>102</v>
      </c>
      <c r="AP42" s="33"/>
      <c r="AQ42" s="33"/>
    </row>
    <row r="43" spans="1:43" ht="53.25" hidden="1" customHeight="1" x14ac:dyDescent="0.25">
      <c r="A43" s="47" t="s">
        <v>39</v>
      </c>
      <c r="B43" s="48" t="s">
        <v>42</v>
      </c>
      <c r="C43" s="49" t="s">
        <v>104</v>
      </c>
      <c r="D43" s="50" t="s">
        <v>102</v>
      </c>
      <c r="E43" s="43" t="s">
        <v>102</v>
      </c>
      <c r="F43" s="43" t="s">
        <v>102</v>
      </c>
      <c r="G43" s="43" t="s">
        <v>102</v>
      </c>
      <c r="H43" s="43">
        <v>0</v>
      </c>
      <c r="I43" s="43">
        <f t="shared" si="38"/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4">
        <f t="shared" si="40"/>
        <v>0</v>
      </c>
      <c r="Q43" s="44">
        <f t="shared" si="41"/>
        <v>0</v>
      </c>
      <c r="R43" s="44">
        <f t="shared" si="42"/>
        <v>0</v>
      </c>
      <c r="S43" s="44">
        <f t="shared" si="43"/>
        <v>0</v>
      </c>
      <c r="T43" s="44">
        <f t="shared" si="44"/>
        <v>0</v>
      </c>
      <c r="U43" s="45">
        <v>0</v>
      </c>
      <c r="V43" s="45">
        <v>0</v>
      </c>
      <c r="W43" s="43">
        <v>0</v>
      </c>
      <c r="X43" s="43">
        <v>0</v>
      </c>
      <c r="Y43" s="43">
        <f t="shared" si="45"/>
        <v>0</v>
      </c>
      <c r="Z43" s="43">
        <f t="shared" si="46"/>
        <v>0</v>
      </c>
      <c r="AA43" s="43">
        <v>0</v>
      </c>
      <c r="AB43" s="43">
        <f t="shared" si="47"/>
        <v>0</v>
      </c>
      <c r="AC43" s="43">
        <v>0</v>
      </c>
      <c r="AD43" s="43">
        <f t="shared" si="48"/>
        <v>0</v>
      </c>
      <c r="AE43" s="43">
        <f t="shared" si="49"/>
        <v>0</v>
      </c>
      <c r="AF43" s="43">
        <f t="shared" si="49"/>
        <v>0</v>
      </c>
      <c r="AG43" s="43">
        <v>0</v>
      </c>
      <c r="AH43" s="43">
        <f>AH44+AH49+AH52+AH62</f>
        <v>622.78946194094999</v>
      </c>
      <c r="AI43" s="43">
        <v>0</v>
      </c>
      <c r="AJ43" s="43">
        <v>0</v>
      </c>
      <c r="AK43" s="43">
        <v>0</v>
      </c>
      <c r="AL43" s="43">
        <v>0</v>
      </c>
      <c r="AM43" s="43">
        <f t="shared" si="26"/>
        <v>0</v>
      </c>
      <c r="AN43" s="43">
        <f t="shared" si="27"/>
        <v>622.78946194094999</v>
      </c>
      <c r="AO43" s="43" t="s">
        <v>102</v>
      </c>
      <c r="AP43" s="33"/>
      <c r="AQ43" s="33"/>
    </row>
    <row r="44" spans="1:43" ht="55.5" hidden="1" customHeight="1" x14ac:dyDescent="0.25">
      <c r="A44" s="47" t="s">
        <v>39</v>
      </c>
      <c r="B44" s="48" t="s">
        <v>43</v>
      </c>
      <c r="C44" s="49" t="s">
        <v>104</v>
      </c>
      <c r="D44" s="50" t="s">
        <v>102</v>
      </c>
      <c r="E44" s="43" t="s">
        <v>102</v>
      </c>
      <c r="F44" s="43" t="s">
        <v>102</v>
      </c>
      <c r="G44" s="43" t="s">
        <v>102</v>
      </c>
      <c r="H44" s="43">
        <v>0</v>
      </c>
      <c r="I44" s="43">
        <f t="shared" si="38"/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4">
        <f t="shared" si="40"/>
        <v>0</v>
      </c>
      <c r="Q44" s="44">
        <f t="shared" si="41"/>
        <v>0</v>
      </c>
      <c r="R44" s="44">
        <f t="shared" si="42"/>
        <v>0</v>
      </c>
      <c r="S44" s="44">
        <f t="shared" si="43"/>
        <v>0</v>
      </c>
      <c r="T44" s="44">
        <f t="shared" si="44"/>
        <v>0</v>
      </c>
      <c r="U44" s="45">
        <v>0</v>
      </c>
      <c r="V44" s="45">
        <v>0</v>
      </c>
      <c r="W44" s="43">
        <v>0</v>
      </c>
      <c r="X44" s="43">
        <v>0</v>
      </c>
      <c r="Y44" s="43">
        <f t="shared" si="45"/>
        <v>0</v>
      </c>
      <c r="Z44" s="43">
        <f t="shared" si="46"/>
        <v>0</v>
      </c>
      <c r="AA44" s="43">
        <v>0</v>
      </c>
      <c r="AB44" s="43">
        <f t="shared" si="47"/>
        <v>0</v>
      </c>
      <c r="AC44" s="43">
        <v>0</v>
      </c>
      <c r="AD44" s="43">
        <f t="shared" si="48"/>
        <v>0</v>
      </c>
      <c r="AE44" s="43">
        <f t="shared" si="49"/>
        <v>0</v>
      </c>
      <c r="AF44" s="43">
        <f t="shared" si="49"/>
        <v>0</v>
      </c>
      <c r="AG44" s="43">
        <v>0</v>
      </c>
      <c r="AH44" s="43">
        <f>AH45+AH50+AH54+AH63</f>
        <v>622.78946194094999</v>
      </c>
      <c r="AI44" s="43">
        <v>0</v>
      </c>
      <c r="AJ44" s="43">
        <v>0</v>
      </c>
      <c r="AK44" s="43">
        <v>0</v>
      </c>
      <c r="AL44" s="43">
        <v>0</v>
      </c>
      <c r="AM44" s="43">
        <f t="shared" si="26"/>
        <v>0</v>
      </c>
      <c r="AN44" s="43">
        <f t="shared" si="27"/>
        <v>622.78946194094999</v>
      </c>
      <c r="AO44" s="43" t="s">
        <v>102</v>
      </c>
      <c r="AP44" s="33"/>
      <c r="AQ44" s="33"/>
    </row>
    <row r="45" spans="1:43" ht="31.5" hidden="1" customHeight="1" x14ac:dyDescent="0.25">
      <c r="A45" s="47" t="s">
        <v>44</v>
      </c>
      <c r="B45" s="48" t="s">
        <v>40</v>
      </c>
      <c r="C45" s="49" t="s">
        <v>104</v>
      </c>
      <c r="D45" s="50" t="s">
        <v>102</v>
      </c>
      <c r="E45" s="43" t="s">
        <v>102</v>
      </c>
      <c r="F45" s="43" t="s">
        <v>102</v>
      </c>
      <c r="G45" s="43" t="s">
        <v>102</v>
      </c>
      <c r="H45" s="43">
        <v>0</v>
      </c>
      <c r="I45" s="43">
        <f t="shared" si="38"/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4">
        <f t="shared" si="40"/>
        <v>0</v>
      </c>
      <c r="Q45" s="44">
        <f t="shared" si="41"/>
        <v>0</v>
      </c>
      <c r="R45" s="44">
        <f t="shared" si="42"/>
        <v>0</v>
      </c>
      <c r="S45" s="44">
        <f t="shared" si="43"/>
        <v>0</v>
      </c>
      <c r="T45" s="44">
        <f t="shared" si="44"/>
        <v>0</v>
      </c>
      <c r="U45" s="45">
        <v>0</v>
      </c>
      <c r="V45" s="45">
        <v>0</v>
      </c>
      <c r="W45" s="43">
        <v>0</v>
      </c>
      <c r="X45" s="43">
        <v>0</v>
      </c>
      <c r="Y45" s="43">
        <f t="shared" si="45"/>
        <v>0</v>
      </c>
      <c r="Z45" s="43">
        <f t="shared" si="46"/>
        <v>0</v>
      </c>
      <c r="AA45" s="43">
        <v>0</v>
      </c>
      <c r="AB45" s="43">
        <f t="shared" si="47"/>
        <v>0</v>
      </c>
      <c r="AC45" s="43">
        <v>0</v>
      </c>
      <c r="AD45" s="43">
        <f t="shared" si="48"/>
        <v>0</v>
      </c>
      <c r="AE45" s="43">
        <f t="shared" si="49"/>
        <v>0</v>
      </c>
      <c r="AF45" s="43">
        <f t="shared" si="49"/>
        <v>0</v>
      </c>
      <c r="AG45" s="43">
        <v>0</v>
      </c>
      <c r="AH45" s="43">
        <f>AH46+AH51+AH55+AH64</f>
        <v>498.31214039560001</v>
      </c>
      <c r="AI45" s="43">
        <v>0</v>
      </c>
      <c r="AJ45" s="43">
        <v>0</v>
      </c>
      <c r="AK45" s="43">
        <v>0</v>
      </c>
      <c r="AL45" s="43">
        <v>0</v>
      </c>
      <c r="AM45" s="43">
        <f t="shared" si="26"/>
        <v>0</v>
      </c>
      <c r="AN45" s="43">
        <f t="shared" si="27"/>
        <v>498.31214039560001</v>
      </c>
      <c r="AO45" s="43" t="s">
        <v>102</v>
      </c>
      <c r="AP45" s="33"/>
      <c r="AQ45" s="33"/>
    </row>
    <row r="46" spans="1:43" ht="56.25" hidden="1" customHeight="1" x14ac:dyDescent="0.25">
      <c r="A46" s="47" t="s">
        <v>44</v>
      </c>
      <c r="B46" s="48" t="s">
        <v>41</v>
      </c>
      <c r="C46" s="49" t="s">
        <v>104</v>
      </c>
      <c r="D46" s="50" t="s">
        <v>102</v>
      </c>
      <c r="E46" s="43" t="s">
        <v>102</v>
      </c>
      <c r="F46" s="43" t="s">
        <v>102</v>
      </c>
      <c r="G46" s="43" t="s">
        <v>102</v>
      </c>
      <c r="H46" s="43">
        <v>0</v>
      </c>
      <c r="I46" s="43">
        <f t="shared" si="38"/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4">
        <f t="shared" si="40"/>
        <v>0</v>
      </c>
      <c r="Q46" s="44">
        <f t="shared" si="41"/>
        <v>0</v>
      </c>
      <c r="R46" s="44">
        <f t="shared" si="42"/>
        <v>0</v>
      </c>
      <c r="S46" s="44">
        <f t="shared" si="43"/>
        <v>0</v>
      </c>
      <c r="T46" s="44">
        <f t="shared" si="44"/>
        <v>0</v>
      </c>
      <c r="U46" s="45">
        <v>0</v>
      </c>
      <c r="V46" s="45">
        <v>0</v>
      </c>
      <c r="W46" s="43">
        <v>0</v>
      </c>
      <c r="X46" s="43">
        <v>0</v>
      </c>
      <c r="Y46" s="43">
        <f t="shared" si="45"/>
        <v>0</v>
      </c>
      <c r="Z46" s="43">
        <f t="shared" si="46"/>
        <v>0</v>
      </c>
      <c r="AA46" s="43">
        <v>0</v>
      </c>
      <c r="AB46" s="43">
        <f t="shared" si="47"/>
        <v>0</v>
      </c>
      <c r="AC46" s="43">
        <v>0</v>
      </c>
      <c r="AD46" s="43">
        <f t="shared" si="48"/>
        <v>0</v>
      </c>
      <c r="AE46" s="43">
        <f t="shared" si="49"/>
        <v>0</v>
      </c>
      <c r="AF46" s="43">
        <f t="shared" si="49"/>
        <v>0</v>
      </c>
      <c r="AG46" s="43">
        <v>0</v>
      </c>
      <c r="AH46" s="43">
        <f>AH47+AH52+AH56+AH65</f>
        <v>392.99379500045001</v>
      </c>
      <c r="AI46" s="43">
        <v>0</v>
      </c>
      <c r="AJ46" s="43">
        <v>0</v>
      </c>
      <c r="AK46" s="43">
        <v>0</v>
      </c>
      <c r="AL46" s="43">
        <v>0</v>
      </c>
      <c r="AM46" s="43">
        <f t="shared" si="26"/>
        <v>0</v>
      </c>
      <c r="AN46" s="43">
        <f t="shared" si="27"/>
        <v>392.99379500045001</v>
      </c>
      <c r="AO46" s="43" t="s">
        <v>102</v>
      </c>
      <c r="AP46" s="33"/>
      <c r="AQ46" s="33"/>
    </row>
    <row r="47" spans="1:43" ht="56.25" hidden="1" customHeight="1" x14ac:dyDescent="0.25">
      <c r="A47" s="47" t="s">
        <v>44</v>
      </c>
      <c r="B47" s="48" t="s">
        <v>42</v>
      </c>
      <c r="C47" s="49" t="s">
        <v>104</v>
      </c>
      <c r="D47" s="50" t="s">
        <v>102</v>
      </c>
      <c r="E47" s="43" t="s">
        <v>102</v>
      </c>
      <c r="F47" s="43" t="s">
        <v>102</v>
      </c>
      <c r="G47" s="43" t="s">
        <v>102</v>
      </c>
      <c r="H47" s="43">
        <v>0</v>
      </c>
      <c r="I47" s="43">
        <f t="shared" si="38"/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4">
        <f t="shared" si="40"/>
        <v>0</v>
      </c>
      <c r="Q47" s="44">
        <f t="shared" si="41"/>
        <v>0</v>
      </c>
      <c r="R47" s="44">
        <f t="shared" si="42"/>
        <v>0</v>
      </c>
      <c r="S47" s="44">
        <f t="shared" si="43"/>
        <v>0</v>
      </c>
      <c r="T47" s="44">
        <f t="shared" si="44"/>
        <v>0</v>
      </c>
      <c r="U47" s="45">
        <v>0</v>
      </c>
      <c r="V47" s="45">
        <v>0</v>
      </c>
      <c r="W47" s="43">
        <v>0</v>
      </c>
      <c r="X47" s="43">
        <v>0</v>
      </c>
      <c r="Y47" s="43">
        <f t="shared" si="45"/>
        <v>0</v>
      </c>
      <c r="Z47" s="43">
        <f t="shared" si="46"/>
        <v>0</v>
      </c>
      <c r="AA47" s="43">
        <v>0</v>
      </c>
      <c r="AB47" s="43">
        <f t="shared" si="47"/>
        <v>0</v>
      </c>
      <c r="AC47" s="43">
        <v>0</v>
      </c>
      <c r="AD47" s="43">
        <f t="shared" si="48"/>
        <v>0</v>
      </c>
      <c r="AE47" s="43">
        <f t="shared" si="49"/>
        <v>0</v>
      </c>
      <c r="AF47" s="43">
        <f t="shared" si="49"/>
        <v>0</v>
      </c>
      <c r="AG47" s="43">
        <v>0</v>
      </c>
      <c r="AH47" s="43">
        <f>AH48+AH54+AH57+AH66</f>
        <v>287.6754496053</v>
      </c>
      <c r="AI47" s="43">
        <v>0</v>
      </c>
      <c r="AJ47" s="43">
        <v>0</v>
      </c>
      <c r="AK47" s="43">
        <v>0</v>
      </c>
      <c r="AL47" s="43">
        <v>0</v>
      </c>
      <c r="AM47" s="43">
        <f t="shared" si="26"/>
        <v>0</v>
      </c>
      <c r="AN47" s="43">
        <f t="shared" si="27"/>
        <v>287.6754496053</v>
      </c>
      <c r="AO47" s="43" t="s">
        <v>102</v>
      </c>
      <c r="AP47" s="33"/>
      <c r="AQ47" s="33"/>
    </row>
    <row r="48" spans="1:43" ht="57" hidden="1" customHeight="1" x14ac:dyDescent="0.25">
      <c r="A48" s="47" t="s">
        <v>44</v>
      </c>
      <c r="B48" s="48" t="s">
        <v>45</v>
      </c>
      <c r="C48" s="49" t="s">
        <v>104</v>
      </c>
      <c r="D48" s="50" t="s">
        <v>102</v>
      </c>
      <c r="E48" s="43" t="s">
        <v>102</v>
      </c>
      <c r="F48" s="43" t="s">
        <v>102</v>
      </c>
      <c r="G48" s="43" t="s">
        <v>102</v>
      </c>
      <c r="H48" s="43">
        <v>0</v>
      </c>
      <c r="I48" s="43">
        <f t="shared" si="38"/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4">
        <f t="shared" si="40"/>
        <v>0</v>
      </c>
      <c r="Q48" s="44">
        <f t="shared" si="41"/>
        <v>0</v>
      </c>
      <c r="R48" s="44">
        <f t="shared" si="42"/>
        <v>0</v>
      </c>
      <c r="S48" s="44">
        <f t="shared" si="43"/>
        <v>0</v>
      </c>
      <c r="T48" s="44">
        <f t="shared" si="44"/>
        <v>0</v>
      </c>
      <c r="U48" s="45">
        <v>0</v>
      </c>
      <c r="V48" s="45">
        <v>0</v>
      </c>
      <c r="W48" s="43">
        <v>0</v>
      </c>
      <c r="X48" s="43">
        <v>0</v>
      </c>
      <c r="Y48" s="43">
        <f t="shared" si="45"/>
        <v>0</v>
      </c>
      <c r="Z48" s="43">
        <f t="shared" si="46"/>
        <v>0</v>
      </c>
      <c r="AA48" s="43">
        <v>0</v>
      </c>
      <c r="AB48" s="43">
        <f t="shared" si="47"/>
        <v>0</v>
      </c>
      <c r="AC48" s="43">
        <v>0</v>
      </c>
      <c r="AD48" s="43">
        <f t="shared" si="48"/>
        <v>0</v>
      </c>
      <c r="AE48" s="43">
        <f t="shared" si="49"/>
        <v>0</v>
      </c>
      <c r="AF48" s="43">
        <f t="shared" si="49"/>
        <v>0</v>
      </c>
      <c r="AG48" s="43">
        <v>0</v>
      </c>
      <c r="AH48" s="43">
        <f>AH49+AH55+AH58+AH67</f>
        <v>106.41834539515</v>
      </c>
      <c r="AI48" s="43">
        <v>0</v>
      </c>
      <c r="AJ48" s="43">
        <v>0</v>
      </c>
      <c r="AK48" s="43">
        <v>0</v>
      </c>
      <c r="AL48" s="43">
        <v>0</v>
      </c>
      <c r="AM48" s="43">
        <f t="shared" si="26"/>
        <v>0</v>
      </c>
      <c r="AN48" s="43">
        <f t="shared" si="27"/>
        <v>106.41834539515</v>
      </c>
      <c r="AO48" s="43" t="s">
        <v>102</v>
      </c>
      <c r="AP48" s="33"/>
      <c r="AQ48" s="33"/>
    </row>
    <row r="49" spans="1:43" ht="49.5" customHeight="1" x14ac:dyDescent="0.25">
      <c r="A49" s="47" t="s">
        <v>46</v>
      </c>
      <c r="B49" s="48" t="s">
        <v>47</v>
      </c>
      <c r="C49" s="49" t="s">
        <v>104</v>
      </c>
      <c r="D49" s="50" t="s">
        <v>102</v>
      </c>
      <c r="E49" s="43" t="s">
        <v>102</v>
      </c>
      <c r="F49" s="43" t="s">
        <v>102</v>
      </c>
      <c r="G49" s="43" t="s">
        <v>102</v>
      </c>
      <c r="H49" s="43">
        <v>0.63436494959999989</v>
      </c>
      <c r="I49" s="43">
        <f t="shared" ref="I49:AL49" si="50">SUM(I50,I52)</f>
        <v>0.63436494959999989</v>
      </c>
      <c r="J49" s="43">
        <f t="shared" si="50"/>
        <v>0</v>
      </c>
      <c r="K49" s="43">
        <v>104.587949480403</v>
      </c>
      <c r="L49" s="43">
        <v>0.08</v>
      </c>
      <c r="M49" s="43">
        <v>103.396110000403</v>
      </c>
      <c r="N49" s="43">
        <v>1.11183948</v>
      </c>
      <c r="O49" s="43">
        <v>0</v>
      </c>
      <c r="P49" s="44">
        <f>SUM(P50,P52)</f>
        <v>95.299909320000012</v>
      </c>
      <c r="Q49" s="44">
        <f t="shared" si="50"/>
        <v>6.1896630000000012</v>
      </c>
      <c r="R49" s="44">
        <f t="shared" si="50"/>
        <v>87.998406840000015</v>
      </c>
      <c r="S49" s="44">
        <f t="shared" si="50"/>
        <v>1.11183948</v>
      </c>
      <c r="T49" s="44">
        <f t="shared" si="50"/>
        <v>0</v>
      </c>
      <c r="U49" s="45">
        <v>0</v>
      </c>
      <c r="V49" s="45">
        <v>0</v>
      </c>
      <c r="W49" s="43">
        <v>0</v>
      </c>
      <c r="X49" s="43">
        <v>48.565412410402828</v>
      </c>
      <c r="Y49" s="43">
        <f t="shared" ref="Y49:Z49" si="51">SUM(Y50,Y52)</f>
        <v>0</v>
      </c>
      <c r="Z49" s="43">
        <f t="shared" si="51"/>
        <v>0</v>
      </c>
      <c r="AA49" s="43">
        <f t="shared" ref="AA49:AB49" si="52">SUM(AA50,AA52)</f>
        <v>5.65</v>
      </c>
      <c r="AB49" s="43">
        <f t="shared" si="52"/>
        <v>6.1096630000000012</v>
      </c>
      <c r="AC49" s="43">
        <f t="shared" si="50"/>
        <v>63.745232389350008</v>
      </c>
      <c r="AD49" s="43">
        <f t="shared" si="50"/>
        <v>49.912877170000002</v>
      </c>
      <c r="AE49" s="43">
        <f t="shared" ref="AE49" si="53">SUM(AE50,AE52)</f>
        <v>48.565608963133329</v>
      </c>
      <c r="AF49" s="43">
        <f t="shared" si="50"/>
        <v>39.277369250000007</v>
      </c>
      <c r="AG49" s="43">
        <f t="shared" si="50"/>
        <v>0</v>
      </c>
      <c r="AH49" s="43">
        <f t="shared" si="50"/>
        <v>0</v>
      </c>
      <c r="AI49" s="43">
        <f t="shared" si="50"/>
        <v>0</v>
      </c>
      <c r="AJ49" s="43">
        <f t="shared" si="50"/>
        <v>0</v>
      </c>
      <c r="AK49" s="43">
        <f t="shared" si="50"/>
        <v>0</v>
      </c>
      <c r="AL49" s="43">
        <f t="shared" si="50"/>
        <v>0</v>
      </c>
      <c r="AM49" s="43">
        <f t="shared" si="26"/>
        <v>112.31084135248334</v>
      </c>
      <c r="AN49" s="43">
        <f t="shared" si="27"/>
        <v>89.190246420000008</v>
      </c>
      <c r="AO49" s="43" t="s">
        <v>102</v>
      </c>
      <c r="AP49" s="33"/>
      <c r="AQ49" s="33"/>
    </row>
    <row r="50" spans="1:43" ht="46.5" customHeight="1" x14ac:dyDescent="0.25">
      <c r="A50" s="47" t="s">
        <v>48</v>
      </c>
      <c r="B50" s="48" t="s">
        <v>49</v>
      </c>
      <c r="C50" s="49" t="s">
        <v>104</v>
      </c>
      <c r="D50" s="50" t="s">
        <v>102</v>
      </c>
      <c r="E50" s="43" t="s">
        <v>102</v>
      </c>
      <c r="F50" s="43" t="s">
        <v>102</v>
      </c>
      <c r="G50" s="43" t="s">
        <v>102</v>
      </c>
      <c r="H50" s="43">
        <v>0</v>
      </c>
      <c r="I50" s="43">
        <f>SUM(I51)</f>
        <v>0</v>
      </c>
      <c r="J50" s="43">
        <f t="shared" ref="J50:AL50" si="54">SUM(J51)</f>
        <v>0</v>
      </c>
      <c r="K50" s="43">
        <v>102.560629720403</v>
      </c>
      <c r="L50" s="43">
        <v>0</v>
      </c>
      <c r="M50" s="43">
        <v>102.560629720403</v>
      </c>
      <c r="N50" s="43">
        <v>0</v>
      </c>
      <c r="O50" s="43">
        <v>0</v>
      </c>
      <c r="P50" s="44">
        <f>SUM(P51)</f>
        <v>93.272589560000014</v>
      </c>
      <c r="Q50" s="44">
        <f t="shared" si="54"/>
        <v>6.1096630000000012</v>
      </c>
      <c r="R50" s="44">
        <f t="shared" si="54"/>
        <v>87.162926560000017</v>
      </c>
      <c r="S50" s="44">
        <f t="shared" si="54"/>
        <v>0</v>
      </c>
      <c r="T50" s="44">
        <f t="shared" si="54"/>
        <v>0</v>
      </c>
      <c r="U50" s="45">
        <v>0</v>
      </c>
      <c r="V50" s="45">
        <v>0</v>
      </c>
      <c r="W50" s="43">
        <v>0</v>
      </c>
      <c r="X50" s="43">
        <v>48.565412410402828</v>
      </c>
      <c r="Y50" s="43">
        <f t="shared" si="54"/>
        <v>0</v>
      </c>
      <c r="Z50" s="43">
        <f t="shared" si="54"/>
        <v>0</v>
      </c>
      <c r="AA50" s="43">
        <f t="shared" si="54"/>
        <v>5.65</v>
      </c>
      <c r="AB50" s="43">
        <f t="shared" si="54"/>
        <v>6.1096630000000012</v>
      </c>
      <c r="AC50" s="43">
        <f t="shared" si="54"/>
        <v>60.300000000000004</v>
      </c>
      <c r="AD50" s="43">
        <f t="shared" si="54"/>
        <v>47.885557310000003</v>
      </c>
      <c r="AE50" s="43">
        <f t="shared" si="54"/>
        <v>48.565608963133329</v>
      </c>
      <c r="AF50" s="43">
        <f t="shared" si="54"/>
        <v>39.277369250000007</v>
      </c>
      <c r="AG50" s="43">
        <f t="shared" si="54"/>
        <v>0</v>
      </c>
      <c r="AH50" s="43">
        <f t="shared" si="54"/>
        <v>0</v>
      </c>
      <c r="AI50" s="43">
        <f t="shared" si="54"/>
        <v>0</v>
      </c>
      <c r="AJ50" s="43">
        <f t="shared" si="54"/>
        <v>0</v>
      </c>
      <c r="AK50" s="43">
        <f t="shared" si="54"/>
        <v>0</v>
      </c>
      <c r="AL50" s="43">
        <f t="shared" si="54"/>
        <v>0</v>
      </c>
      <c r="AM50" s="43">
        <f t="shared" si="26"/>
        <v>108.86560896313333</v>
      </c>
      <c r="AN50" s="43">
        <f t="shared" si="27"/>
        <v>87.162926560000017</v>
      </c>
      <c r="AO50" s="43" t="s">
        <v>102</v>
      </c>
      <c r="AP50" s="33"/>
      <c r="AQ50" s="33"/>
    </row>
    <row r="51" spans="1:43" ht="36.75" customHeight="1" x14ac:dyDescent="0.25">
      <c r="A51" s="51" t="s">
        <v>126</v>
      </c>
      <c r="B51" s="52" t="s">
        <v>257</v>
      </c>
      <c r="C51" s="53" t="s">
        <v>176</v>
      </c>
      <c r="D51" s="50" t="s">
        <v>260</v>
      </c>
      <c r="E51" s="50">
        <v>2019</v>
      </c>
      <c r="F51" s="50">
        <v>2021</v>
      </c>
      <c r="G51" s="50">
        <v>2021</v>
      </c>
      <c r="H51" s="43" t="s">
        <v>102</v>
      </c>
      <c r="I51" s="43" t="s">
        <v>102</v>
      </c>
      <c r="J51" s="43">
        <v>0</v>
      </c>
      <c r="K51" s="43">
        <v>102.560629720403</v>
      </c>
      <c r="L51" s="43">
        <v>0</v>
      </c>
      <c r="M51" s="43">
        <v>102.560629720403</v>
      </c>
      <c r="N51" s="43">
        <v>0</v>
      </c>
      <c r="O51" s="43">
        <v>0</v>
      </c>
      <c r="P51" s="44">
        <f t="shared" ref="P51" si="55">SUM(Q51:T51)</f>
        <v>93.272589560000014</v>
      </c>
      <c r="Q51" s="44">
        <f>AB51</f>
        <v>6.1096630000000012</v>
      </c>
      <c r="R51" s="44">
        <f>AD51+AF51</f>
        <v>87.162926560000017</v>
      </c>
      <c r="S51" s="44">
        <f>N51</f>
        <v>0</v>
      </c>
      <c r="T51" s="44">
        <f>O51</f>
        <v>0</v>
      </c>
      <c r="U51" s="45">
        <v>0</v>
      </c>
      <c r="V51" s="45">
        <v>0</v>
      </c>
      <c r="W51" s="43" t="s">
        <v>102</v>
      </c>
      <c r="X51" s="43">
        <v>48.565412410402828</v>
      </c>
      <c r="Y51" s="43">
        <v>0</v>
      </c>
      <c r="Z51" s="43">
        <v>0</v>
      </c>
      <c r="AA51" s="43">
        <v>5.65</v>
      </c>
      <c r="AB51" s="43">
        <v>6.1096630000000012</v>
      </c>
      <c r="AC51" s="43">
        <v>60.300000000000004</v>
      </c>
      <c r="AD51" s="43">
        <v>47.885557310000003</v>
      </c>
      <c r="AE51" s="43">
        <v>48.565608963133329</v>
      </c>
      <c r="AF51" s="43">
        <v>39.277369250000007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f t="shared" si="26"/>
        <v>108.86560896313333</v>
      </c>
      <c r="AN51" s="43">
        <f t="shared" si="27"/>
        <v>87.162926560000017</v>
      </c>
      <c r="AO51" s="54"/>
      <c r="AP51" s="33"/>
      <c r="AQ51" s="33"/>
    </row>
    <row r="52" spans="1:43" ht="50.25" customHeight="1" x14ac:dyDescent="0.25">
      <c r="A52" s="47" t="s">
        <v>50</v>
      </c>
      <c r="B52" s="48" t="s">
        <v>51</v>
      </c>
      <c r="C52" s="49" t="s">
        <v>102</v>
      </c>
      <c r="D52" s="50" t="s">
        <v>102</v>
      </c>
      <c r="E52" s="43" t="s">
        <v>102</v>
      </c>
      <c r="F52" s="43" t="s">
        <v>102</v>
      </c>
      <c r="G52" s="43" t="s">
        <v>102</v>
      </c>
      <c r="H52" s="43">
        <v>0.63436494959999989</v>
      </c>
      <c r="I52" s="43">
        <f t="shared" ref="I52:AL52" si="56">SUM(I53)</f>
        <v>0.63436494959999989</v>
      </c>
      <c r="J52" s="43">
        <f t="shared" si="56"/>
        <v>0</v>
      </c>
      <c r="K52" s="43">
        <v>2.0273197600000001</v>
      </c>
      <c r="L52" s="43">
        <v>0.08</v>
      </c>
      <c r="M52" s="43">
        <v>0.83548027999999996</v>
      </c>
      <c r="N52" s="43">
        <v>1.11183948</v>
      </c>
      <c r="O52" s="43">
        <v>0</v>
      </c>
      <c r="P52" s="44">
        <f>SUM(P53)</f>
        <v>2.0273197600000001</v>
      </c>
      <c r="Q52" s="44">
        <f t="shared" si="56"/>
        <v>0.08</v>
      </c>
      <c r="R52" s="44">
        <f t="shared" si="56"/>
        <v>0.83548027999999996</v>
      </c>
      <c r="S52" s="44">
        <f t="shared" si="56"/>
        <v>1.11183948</v>
      </c>
      <c r="T52" s="44">
        <f t="shared" si="56"/>
        <v>0</v>
      </c>
      <c r="U52" s="45">
        <v>0</v>
      </c>
      <c r="V52" s="45">
        <v>0</v>
      </c>
      <c r="W52" s="43">
        <v>0</v>
      </c>
      <c r="X52" s="43">
        <v>0</v>
      </c>
      <c r="Y52" s="43">
        <f t="shared" si="56"/>
        <v>0</v>
      </c>
      <c r="Z52" s="43">
        <f t="shared" si="56"/>
        <v>0</v>
      </c>
      <c r="AA52" s="43">
        <f t="shared" si="56"/>
        <v>0</v>
      </c>
      <c r="AB52" s="43">
        <f t="shared" si="56"/>
        <v>0</v>
      </c>
      <c r="AC52" s="43">
        <f t="shared" si="56"/>
        <v>3.4452323893500001</v>
      </c>
      <c r="AD52" s="43">
        <f t="shared" si="56"/>
        <v>2.02731986</v>
      </c>
      <c r="AE52" s="43">
        <f t="shared" si="56"/>
        <v>0</v>
      </c>
      <c r="AF52" s="43">
        <f t="shared" si="56"/>
        <v>0</v>
      </c>
      <c r="AG52" s="43">
        <f t="shared" si="56"/>
        <v>0</v>
      </c>
      <c r="AH52" s="43">
        <f t="shared" si="56"/>
        <v>0</v>
      </c>
      <c r="AI52" s="43">
        <f t="shared" si="56"/>
        <v>0</v>
      </c>
      <c r="AJ52" s="43">
        <f t="shared" si="56"/>
        <v>0</v>
      </c>
      <c r="AK52" s="43">
        <f t="shared" si="56"/>
        <v>0</v>
      </c>
      <c r="AL52" s="43">
        <f t="shared" si="56"/>
        <v>0</v>
      </c>
      <c r="AM52" s="43">
        <f t="shared" si="26"/>
        <v>3.4452323893500001</v>
      </c>
      <c r="AN52" s="43">
        <f t="shared" si="27"/>
        <v>2.02731986</v>
      </c>
      <c r="AO52" s="43" t="s">
        <v>102</v>
      </c>
      <c r="AP52" s="33"/>
      <c r="AQ52" s="33"/>
    </row>
    <row r="53" spans="1:43" ht="37.5" customHeight="1" x14ac:dyDescent="0.25">
      <c r="A53" s="57" t="s">
        <v>229</v>
      </c>
      <c r="B53" s="58" t="s">
        <v>264</v>
      </c>
      <c r="C53" s="57" t="s">
        <v>230</v>
      </c>
      <c r="D53" s="50" t="s">
        <v>261</v>
      </c>
      <c r="E53" s="50">
        <v>2020</v>
      </c>
      <c r="F53" s="50">
        <v>2020</v>
      </c>
      <c r="G53" s="50">
        <v>2020</v>
      </c>
      <c r="H53" s="43">
        <v>0.63436494959999989</v>
      </c>
      <c r="I53" s="44">
        <v>0.63436494959999989</v>
      </c>
      <c r="J53" s="43">
        <v>0</v>
      </c>
      <c r="K53" s="43">
        <v>2.0273197600000001</v>
      </c>
      <c r="L53" s="43">
        <v>0.08</v>
      </c>
      <c r="M53" s="43">
        <v>0.83548027999999996</v>
      </c>
      <c r="N53" s="43">
        <v>1.11183948</v>
      </c>
      <c r="O53" s="43">
        <v>0</v>
      </c>
      <c r="P53" s="44">
        <f t="shared" ref="P53" si="57">SUM(Q53:T53)</f>
        <v>2.0273197600000001</v>
      </c>
      <c r="Q53" s="44">
        <v>0.08</v>
      </c>
      <c r="R53" s="44">
        <v>0.83548027999999996</v>
      </c>
      <c r="S53" s="44">
        <v>1.11183948</v>
      </c>
      <c r="T53" s="44">
        <v>0</v>
      </c>
      <c r="U53" s="45">
        <v>0</v>
      </c>
      <c r="V53" s="45">
        <v>0</v>
      </c>
      <c r="W53" s="43" t="s">
        <v>102</v>
      </c>
      <c r="X53" s="43">
        <v>0</v>
      </c>
      <c r="Y53" s="43">
        <v>0</v>
      </c>
      <c r="Z53" s="43">
        <f>T53</f>
        <v>0</v>
      </c>
      <c r="AA53" s="43">
        <v>0</v>
      </c>
      <c r="AB53" s="43">
        <v>0</v>
      </c>
      <c r="AC53" s="43">
        <v>3.4452323893500001</v>
      </c>
      <c r="AD53" s="43">
        <v>2.02731986</v>
      </c>
      <c r="AE53" s="43">
        <v>0</v>
      </c>
      <c r="AF53" s="43">
        <v>0</v>
      </c>
      <c r="AG53" s="43">
        <v>0</v>
      </c>
      <c r="AH53" s="43">
        <f>AG53</f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f t="shared" si="26"/>
        <v>3.4452323893500001</v>
      </c>
      <c r="AN53" s="43">
        <f t="shared" si="27"/>
        <v>2.02731986</v>
      </c>
      <c r="AO53" s="54"/>
      <c r="AP53" s="33"/>
      <c r="AQ53" s="33"/>
    </row>
    <row r="54" spans="1:43" x14ac:dyDescent="0.25">
      <c r="A54" s="47" t="s">
        <v>52</v>
      </c>
      <c r="B54" s="48" t="s">
        <v>53</v>
      </c>
      <c r="C54" s="49" t="s">
        <v>104</v>
      </c>
      <c r="D54" s="50" t="s">
        <v>102</v>
      </c>
      <c r="E54" s="43" t="s">
        <v>102</v>
      </c>
      <c r="F54" s="43" t="s">
        <v>102</v>
      </c>
      <c r="G54" s="43" t="s">
        <v>102</v>
      </c>
      <c r="H54" s="44">
        <v>76.751781543783068</v>
      </c>
      <c r="I54" s="44">
        <f>I55+I78+I92+I101</f>
        <v>80.419103518699671</v>
      </c>
      <c r="J54" s="44">
        <f>J55+J78+J92+J101</f>
        <v>0</v>
      </c>
      <c r="K54" s="43">
        <v>494.31501323664594</v>
      </c>
      <c r="L54" s="44">
        <v>10.455964217011104</v>
      </c>
      <c r="M54" s="44">
        <v>132.48376577089522</v>
      </c>
      <c r="N54" s="44">
        <v>351.37528324873966</v>
      </c>
      <c r="O54" s="44">
        <v>0</v>
      </c>
      <c r="P54" s="44">
        <f>P55+P78+P92+P101</f>
        <v>484.24246191236392</v>
      </c>
      <c r="Q54" s="44">
        <f>Q55+Q78+Q92+Q101</f>
        <v>11.8014438470111</v>
      </c>
      <c r="R54" s="44">
        <f>R55+R78+R92+R101</f>
        <v>144.12858860228363</v>
      </c>
      <c r="S54" s="44">
        <f>S55+S78+S92+S101</f>
        <v>328.31242946306924</v>
      </c>
      <c r="T54" s="44">
        <f>T55+T78+T92+T101</f>
        <v>0</v>
      </c>
      <c r="U54" s="45">
        <v>0</v>
      </c>
      <c r="V54" s="45">
        <v>0</v>
      </c>
      <c r="W54" s="44">
        <v>59.419270991062362</v>
      </c>
      <c r="X54" s="43">
        <v>390.12446684602941</v>
      </c>
      <c r="Y54" s="43">
        <f t="shared" ref="Y54:AL54" si="58">Y55+Y78+Y92+Y101</f>
        <v>57.346433200133724</v>
      </c>
      <c r="Z54" s="43">
        <f t="shared" si="58"/>
        <v>313.43018980236383</v>
      </c>
      <c r="AA54" s="43">
        <f t="shared" si="58"/>
        <v>4.5886139999999997</v>
      </c>
      <c r="AB54" s="43">
        <f t="shared" si="58"/>
        <v>2.4370515100000003</v>
      </c>
      <c r="AC54" s="43">
        <f t="shared" si="58"/>
        <v>99.730875276456032</v>
      </c>
      <c r="AD54" s="43">
        <f t="shared" si="58"/>
        <v>101.75333169999999</v>
      </c>
      <c r="AE54" s="43">
        <f t="shared" si="58"/>
        <v>70.520884200202161</v>
      </c>
      <c r="AF54" s="43">
        <f t="shared" si="58"/>
        <v>66.621636780000003</v>
      </c>
      <c r="AG54" s="43">
        <f t="shared" si="58"/>
        <v>130.65071438881324</v>
      </c>
      <c r="AH54" s="43">
        <f t="shared" si="58"/>
        <v>124.47732154535001</v>
      </c>
      <c r="AI54" s="43">
        <f t="shared" si="58"/>
        <v>86.037539091711494</v>
      </c>
      <c r="AJ54" s="43">
        <f t="shared" si="58"/>
        <v>86.037539091711494</v>
      </c>
      <c r="AK54" s="43">
        <f t="shared" si="58"/>
        <v>102.91532916530244</v>
      </c>
      <c r="AL54" s="43">
        <f t="shared" si="58"/>
        <v>102.91532916530244</v>
      </c>
      <c r="AM54" s="43">
        <f t="shared" si="26"/>
        <v>489.85534212248535</v>
      </c>
      <c r="AN54" s="43">
        <f t="shared" si="27"/>
        <v>481.805158282364</v>
      </c>
      <c r="AO54" s="59" t="s">
        <v>102</v>
      </c>
      <c r="AP54" s="33"/>
      <c r="AQ54" s="33"/>
    </row>
    <row r="55" spans="1:43" ht="49.5" customHeight="1" x14ac:dyDescent="0.25">
      <c r="A55" s="47" t="s">
        <v>54</v>
      </c>
      <c r="B55" s="48" t="s">
        <v>55</v>
      </c>
      <c r="C55" s="49" t="s">
        <v>104</v>
      </c>
      <c r="D55" s="50" t="s">
        <v>102</v>
      </c>
      <c r="E55" s="43" t="s">
        <v>102</v>
      </c>
      <c r="F55" s="43" t="s">
        <v>102</v>
      </c>
      <c r="G55" s="43" t="s">
        <v>102</v>
      </c>
      <c r="H55" s="44">
        <v>71.896411393979605</v>
      </c>
      <c r="I55" s="44">
        <f>I56+I73</f>
        <v>73.531520517614638</v>
      </c>
      <c r="J55" s="44">
        <f>J56+J73</f>
        <v>0</v>
      </c>
      <c r="K55" s="43">
        <v>453.9159726956442</v>
      </c>
      <c r="L55" s="44">
        <v>8.8915986060362009</v>
      </c>
      <c r="M55" s="44">
        <v>120.47882643563233</v>
      </c>
      <c r="N55" s="44">
        <v>324.54554765397575</v>
      </c>
      <c r="O55" s="44">
        <v>0</v>
      </c>
      <c r="P55" s="44">
        <f>P56+P73</f>
        <v>424.83410665437867</v>
      </c>
      <c r="Q55" s="44">
        <f>Q56+Q73</f>
        <v>9.5777922360361991</v>
      </c>
      <c r="R55" s="44">
        <f>R56+R73</f>
        <v>126.44799082787722</v>
      </c>
      <c r="S55" s="44">
        <f>S56+S73</f>
        <v>288.80832359046531</v>
      </c>
      <c r="T55" s="44">
        <f>T56+T73</f>
        <v>0</v>
      </c>
      <c r="U55" s="45">
        <v>0</v>
      </c>
      <c r="V55" s="45">
        <v>0</v>
      </c>
      <c r="W55" s="44">
        <v>57.189019021718984</v>
      </c>
      <c r="X55" s="43">
        <v>370.48877124824418</v>
      </c>
      <c r="Y55" s="43">
        <f t="shared" ref="Y55:AL55" si="59">Y56+Y73</f>
        <v>49.969997455759383</v>
      </c>
      <c r="Z55" s="43">
        <f t="shared" si="59"/>
        <v>284.3465980543786</v>
      </c>
      <c r="AA55" s="43">
        <f t="shared" si="59"/>
        <v>4.5886139999999997</v>
      </c>
      <c r="AB55" s="43">
        <f t="shared" si="59"/>
        <v>2.4370515100000003</v>
      </c>
      <c r="AC55" s="43">
        <f t="shared" si="59"/>
        <v>80.475371775513096</v>
      </c>
      <c r="AD55" s="43">
        <f t="shared" si="59"/>
        <v>80.989986639999998</v>
      </c>
      <c r="AE55" s="43">
        <f t="shared" si="59"/>
        <v>60.809804200202166</v>
      </c>
      <c r="AF55" s="43">
        <f t="shared" si="59"/>
        <v>57.06067977</v>
      </c>
      <c r="AG55" s="43">
        <f t="shared" si="59"/>
        <v>130.65071438881324</v>
      </c>
      <c r="AH55" s="43">
        <f t="shared" si="59"/>
        <v>105.31834539515</v>
      </c>
      <c r="AI55" s="43">
        <f t="shared" si="59"/>
        <v>76.112923493926246</v>
      </c>
      <c r="AJ55" s="43">
        <f t="shared" si="59"/>
        <v>76.112923493926246</v>
      </c>
      <c r="AK55" s="43">
        <f t="shared" si="59"/>
        <v>102.91532916530244</v>
      </c>
      <c r="AL55" s="43">
        <f t="shared" si="59"/>
        <v>102.91532916530244</v>
      </c>
      <c r="AM55" s="43">
        <f t="shared" si="26"/>
        <v>450.96414302375717</v>
      </c>
      <c r="AN55" s="43">
        <f t="shared" si="27"/>
        <v>422.39726446437862</v>
      </c>
      <c r="AO55" s="59" t="s">
        <v>102</v>
      </c>
      <c r="AP55" s="33"/>
      <c r="AQ55" s="33"/>
    </row>
    <row r="56" spans="1:43" ht="30" customHeight="1" x14ac:dyDescent="0.25">
      <c r="A56" s="47" t="s">
        <v>56</v>
      </c>
      <c r="B56" s="48" t="s">
        <v>57</v>
      </c>
      <c r="C56" s="49" t="s">
        <v>104</v>
      </c>
      <c r="D56" s="50" t="s">
        <v>102</v>
      </c>
      <c r="E56" s="43" t="s">
        <v>102</v>
      </c>
      <c r="F56" s="43" t="s">
        <v>102</v>
      </c>
      <c r="G56" s="43" t="s">
        <v>102</v>
      </c>
      <c r="H56" s="44">
        <v>69.018146051090085</v>
      </c>
      <c r="I56" s="44">
        <f>SUM(I57:I72)</f>
        <v>72.836279110744499</v>
      </c>
      <c r="J56" s="44">
        <f>SUM(J57:J72)</f>
        <v>0</v>
      </c>
      <c r="K56" s="43">
        <v>406.73109304074421</v>
      </c>
      <c r="L56" s="44">
        <v>7.5087137560362001</v>
      </c>
      <c r="M56" s="44">
        <v>77.379166660732324</v>
      </c>
      <c r="N56" s="44">
        <v>321.84321262397572</v>
      </c>
      <c r="O56" s="44">
        <v>0</v>
      </c>
      <c r="P56" s="44">
        <f>SUM(P57:P72)</f>
        <v>417.43811520437868</v>
      </c>
      <c r="Q56" s="44">
        <f t="shared" ref="Q56:T56" si="60">SUM(Q57:Q72)</f>
        <v>8.5957862160361991</v>
      </c>
      <c r="R56" s="44">
        <f t="shared" si="60"/>
        <v>122.73634042787722</v>
      </c>
      <c r="S56" s="44">
        <f t="shared" si="60"/>
        <v>286.10598856046528</v>
      </c>
      <c r="T56" s="44">
        <f t="shared" si="60"/>
        <v>0</v>
      </c>
      <c r="U56" s="45">
        <v>0</v>
      </c>
      <c r="V56" s="45">
        <v>0</v>
      </c>
      <c r="W56" s="44">
        <v>55.085019021718985</v>
      </c>
      <c r="X56" s="43">
        <v>327.51876183074415</v>
      </c>
      <c r="Y56" s="43">
        <f t="shared" ref="Y56" si="61">SUM(Y57:Y72)</f>
        <v>49.969997455759383</v>
      </c>
      <c r="Z56" s="43">
        <f>SUM(Z57:Z72)</f>
        <v>284.3465980543786</v>
      </c>
      <c r="AA56" s="43">
        <f>SUM(AA57:AA72)</f>
        <v>4.30633</v>
      </c>
      <c r="AB56" s="43">
        <f t="shared" ref="AB56:AD56" si="62">SUM(AB57:AB72)</f>
        <v>2.1541666600000005</v>
      </c>
      <c r="AC56" s="43">
        <f t="shared" si="62"/>
        <v>71.430195878946094</v>
      </c>
      <c r="AD56" s="43">
        <f t="shared" si="62"/>
        <v>77.05800121</v>
      </c>
      <c r="AE56" s="43">
        <f t="shared" ref="AE56" si="63">SUM(AE57:AE71)</f>
        <v>57.173794782702167</v>
      </c>
      <c r="AF56" s="43">
        <f t="shared" ref="AF56" si="64">SUM(AF57:AF71)</f>
        <v>53.879185939999999</v>
      </c>
      <c r="AG56" s="43">
        <f>SUM(AG57:AG72)</f>
        <v>91.316714388813239</v>
      </c>
      <c r="AH56" s="43">
        <f>SUM(AH57:AH72)</f>
        <v>105.31834539515</v>
      </c>
      <c r="AI56" s="43">
        <f t="shared" ref="AI56:AL56" si="65">SUM(AI57:AI72)</f>
        <v>76.112923493926246</v>
      </c>
      <c r="AJ56" s="43">
        <f t="shared" si="65"/>
        <v>76.112923493926246</v>
      </c>
      <c r="AK56" s="43">
        <f t="shared" si="65"/>
        <v>102.91532916530244</v>
      </c>
      <c r="AL56" s="43">
        <f t="shared" si="65"/>
        <v>102.91532916530244</v>
      </c>
      <c r="AM56" s="43">
        <f t="shared" si="26"/>
        <v>398.94895770969015</v>
      </c>
      <c r="AN56" s="43">
        <f t="shared" si="27"/>
        <v>415.28378520437866</v>
      </c>
      <c r="AO56" s="59" t="s">
        <v>102</v>
      </c>
      <c r="AP56" s="33"/>
      <c r="AQ56" s="33"/>
    </row>
    <row r="57" spans="1:43" ht="37.5" customHeight="1" x14ac:dyDescent="0.25">
      <c r="A57" s="51" t="s">
        <v>105</v>
      </c>
      <c r="B57" s="52" t="s">
        <v>307</v>
      </c>
      <c r="C57" s="53" t="s">
        <v>218</v>
      </c>
      <c r="D57" s="50" t="s">
        <v>111</v>
      </c>
      <c r="E57" s="50">
        <v>2022</v>
      </c>
      <c r="F57" s="50">
        <v>2022</v>
      </c>
      <c r="G57" s="50">
        <v>2022</v>
      </c>
      <c r="H57" s="43">
        <v>4.5308180329674999</v>
      </c>
      <c r="I57" s="44" t="s">
        <v>102</v>
      </c>
      <c r="J57" s="43">
        <v>0</v>
      </c>
      <c r="K57" s="43">
        <v>26.780410593649801</v>
      </c>
      <c r="L57" s="43">
        <v>0</v>
      </c>
      <c r="M57" s="43">
        <v>3.9953697171923999</v>
      </c>
      <c r="N57" s="43">
        <v>22.785040876457401</v>
      </c>
      <c r="O57" s="43">
        <v>0</v>
      </c>
      <c r="P57" s="44">
        <f t="shared" ref="P57:P77" si="66">SUM(Q57:T57)</f>
        <v>0</v>
      </c>
      <c r="Q57" s="44">
        <f t="shared" ref="Q57:Q62" si="67">L57</f>
        <v>0</v>
      </c>
      <c r="R57" s="44">
        <v>0</v>
      </c>
      <c r="S57" s="44">
        <v>0</v>
      </c>
      <c r="T57" s="44">
        <v>0</v>
      </c>
      <c r="U57" s="45">
        <v>0</v>
      </c>
      <c r="V57" s="45">
        <v>0</v>
      </c>
      <c r="W57" s="43">
        <v>4.5308180329674999</v>
      </c>
      <c r="X57" s="43">
        <v>26.780410593649801</v>
      </c>
      <c r="Y57" s="43">
        <v>0</v>
      </c>
      <c r="Z57" s="43">
        <v>0</v>
      </c>
      <c r="AA57" s="43">
        <v>0</v>
      </c>
      <c r="AB57" s="43">
        <f t="shared" ref="AB57:AB62" si="68">AA57</f>
        <v>0</v>
      </c>
      <c r="AC57" s="43">
        <v>0</v>
      </c>
      <c r="AD57" s="43">
        <f t="shared" si="48"/>
        <v>0</v>
      </c>
      <c r="AE57" s="43">
        <f t="shared" si="49"/>
        <v>0</v>
      </c>
      <c r="AF57" s="43">
        <f t="shared" si="49"/>
        <v>0</v>
      </c>
      <c r="AG57" s="43">
        <v>26.780410593649801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26.780410593649801</v>
      </c>
      <c r="AN57" s="43">
        <f t="shared" si="27"/>
        <v>0</v>
      </c>
      <c r="AO57" s="60"/>
      <c r="AP57" s="33"/>
      <c r="AQ57" s="33"/>
    </row>
    <row r="58" spans="1:43" ht="31.5" x14ac:dyDescent="0.25">
      <c r="A58" s="51" t="s">
        <v>106</v>
      </c>
      <c r="B58" s="52" t="s">
        <v>212</v>
      </c>
      <c r="C58" s="53" t="s">
        <v>219</v>
      </c>
      <c r="D58" s="50" t="s">
        <v>111</v>
      </c>
      <c r="E58" s="50">
        <v>2023</v>
      </c>
      <c r="F58" s="50">
        <v>2023</v>
      </c>
      <c r="G58" s="50">
        <v>2023</v>
      </c>
      <c r="H58" s="43">
        <v>2.9621272718200005</v>
      </c>
      <c r="I58" s="44">
        <v>2.9621272718200005</v>
      </c>
      <c r="J58" s="43">
        <v>0</v>
      </c>
      <c r="K58" s="43">
        <v>17.861441483847809</v>
      </c>
      <c r="L58" s="43">
        <v>0</v>
      </c>
      <c r="M58" s="43">
        <v>3.0701117976583099</v>
      </c>
      <c r="N58" s="43">
        <v>14.791329686189499</v>
      </c>
      <c r="O58" s="43">
        <v>0</v>
      </c>
      <c r="P58" s="44">
        <f t="shared" si="66"/>
        <v>17.861441483847809</v>
      </c>
      <c r="Q58" s="44">
        <f t="shared" si="67"/>
        <v>0</v>
      </c>
      <c r="R58" s="44">
        <f t="shared" ref="R58:T62" si="69">M58</f>
        <v>3.0701117976583099</v>
      </c>
      <c r="S58" s="44">
        <f t="shared" si="69"/>
        <v>14.791329686189499</v>
      </c>
      <c r="T58" s="44">
        <f t="shared" si="69"/>
        <v>0</v>
      </c>
      <c r="U58" s="45">
        <v>0</v>
      </c>
      <c r="V58" s="45">
        <v>0</v>
      </c>
      <c r="W58" s="43">
        <v>2.9621272718200005</v>
      </c>
      <c r="X58" s="43">
        <v>17.861441483847809</v>
      </c>
      <c r="Y58" s="43">
        <f t="shared" ref="Y58:Y62" si="70">W58</f>
        <v>2.9621272718200005</v>
      </c>
      <c r="Z58" s="43">
        <v>17.861441483847749</v>
      </c>
      <c r="AA58" s="43">
        <v>0</v>
      </c>
      <c r="AB58" s="43">
        <f t="shared" si="68"/>
        <v>0</v>
      </c>
      <c r="AC58" s="43">
        <v>0</v>
      </c>
      <c r="AD58" s="43">
        <f t="shared" si="48"/>
        <v>0</v>
      </c>
      <c r="AE58" s="43">
        <f t="shared" si="49"/>
        <v>0</v>
      </c>
      <c r="AF58" s="43">
        <f t="shared" si="49"/>
        <v>0</v>
      </c>
      <c r="AG58" s="43">
        <v>0</v>
      </c>
      <c r="AH58" s="43">
        <f>AG58</f>
        <v>0</v>
      </c>
      <c r="AI58" s="43">
        <v>17.861441483847809</v>
      </c>
      <c r="AJ58" s="43">
        <v>17.861441483847809</v>
      </c>
      <c r="AK58" s="43">
        <v>0</v>
      </c>
      <c r="AL58" s="43">
        <v>0</v>
      </c>
      <c r="AM58" s="43">
        <f t="shared" si="26"/>
        <v>17.861441483847809</v>
      </c>
      <c r="AN58" s="43">
        <f t="shared" ref="AN58:AN84" si="71">AD58+AF58+AH58+AJ58+AL58</f>
        <v>17.861441483847809</v>
      </c>
      <c r="AO58" s="60"/>
      <c r="AP58" s="33"/>
      <c r="AQ58" s="33"/>
    </row>
    <row r="59" spans="1:43" ht="36.75" customHeight="1" x14ac:dyDescent="0.25">
      <c r="A59" s="51" t="s">
        <v>107</v>
      </c>
      <c r="B59" s="52" t="s">
        <v>213</v>
      </c>
      <c r="C59" s="53" t="s">
        <v>220</v>
      </c>
      <c r="D59" s="50" t="s">
        <v>111</v>
      </c>
      <c r="E59" s="50">
        <v>2024</v>
      </c>
      <c r="F59" s="50">
        <v>2024</v>
      </c>
      <c r="G59" s="50">
        <v>2024</v>
      </c>
      <c r="H59" s="43">
        <v>4.0684599541250002</v>
      </c>
      <c r="I59" s="44">
        <v>4.0684599541250002</v>
      </c>
      <c r="J59" s="43">
        <v>0</v>
      </c>
      <c r="K59" s="43">
        <v>15.2310630792574</v>
      </c>
      <c r="L59" s="43">
        <v>0</v>
      </c>
      <c r="M59" s="43">
        <v>2.8900404244523998</v>
      </c>
      <c r="N59" s="43">
        <v>12.341022654805</v>
      </c>
      <c r="O59" s="43">
        <v>0</v>
      </c>
      <c r="P59" s="44">
        <f t="shared" si="66"/>
        <v>15.2310630792574</v>
      </c>
      <c r="Q59" s="44">
        <f t="shared" si="67"/>
        <v>0</v>
      </c>
      <c r="R59" s="44">
        <f t="shared" si="69"/>
        <v>2.8900404244523998</v>
      </c>
      <c r="S59" s="44">
        <f t="shared" si="69"/>
        <v>12.341022654805</v>
      </c>
      <c r="T59" s="44">
        <f t="shared" si="69"/>
        <v>0</v>
      </c>
      <c r="U59" s="45">
        <v>0</v>
      </c>
      <c r="V59" s="45">
        <v>0</v>
      </c>
      <c r="W59" s="43">
        <v>4.0684599541250002</v>
      </c>
      <c r="X59" s="43">
        <v>15.2310630792574</v>
      </c>
      <c r="Y59" s="43">
        <f t="shared" si="70"/>
        <v>4.0684599541250002</v>
      </c>
      <c r="Z59" s="43">
        <v>15.231063079257419</v>
      </c>
      <c r="AA59" s="43">
        <v>0</v>
      </c>
      <c r="AB59" s="43">
        <f t="shared" si="68"/>
        <v>0</v>
      </c>
      <c r="AC59" s="43">
        <v>0</v>
      </c>
      <c r="AD59" s="43">
        <f t="shared" si="48"/>
        <v>0</v>
      </c>
      <c r="AE59" s="43">
        <f t="shared" si="49"/>
        <v>0</v>
      </c>
      <c r="AF59" s="43">
        <f t="shared" si="49"/>
        <v>0</v>
      </c>
      <c r="AG59" s="43">
        <v>0</v>
      </c>
      <c r="AH59" s="43">
        <f t="shared" ref="AH59:AH71" si="72">AG59</f>
        <v>0</v>
      </c>
      <c r="AI59" s="43">
        <v>0</v>
      </c>
      <c r="AJ59" s="43">
        <v>0</v>
      </c>
      <c r="AK59" s="43">
        <v>15.2310630792574</v>
      </c>
      <c r="AL59" s="43">
        <v>15.2310630792574</v>
      </c>
      <c r="AM59" s="43">
        <f t="shared" ref="AM59:AM96" si="73">AC59+AE59+AG59+AI59+AK59</f>
        <v>15.2310630792574</v>
      </c>
      <c r="AN59" s="43">
        <f t="shared" si="71"/>
        <v>15.2310630792574</v>
      </c>
      <c r="AO59" s="60"/>
      <c r="AP59" s="33"/>
      <c r="AQ59" s="33"/>
    </row>
    <row r="60" spans="1:43" ht="53.25" customHeight="1" x14ac:dyDescent="0.25">
      <c r="A60" s="51" t="s">
        <v>117</v>
      </c>
      <c r="B60" s="52" t="s">
        <v>141</v>
      </c>
      <c r="C60" s="53" t="s">
        <v>192</v>
      </c>
      <c r="D60" s="50" t="s">
        <v>111</v>
      </c>
      <c r="E60" s="50">
        <v>2023</v>
      </c>
      <c r="F60" s="50">
        <v>2023</v>
      </c>
      <c r="G60" s="50">
        <v>2023</v>
      </c>
      <c r="H60" s="43">
        <v>4.0684599541250002</v>
      </c>
      <c r="I60" s="44">
        <v>4.0684599541250002</v>
      </c>
      <c r="J60" s="43">
        <v>0</v>
      </c>
      <c r="K60" s="43">
        <v>15.90122985474471</v>
      </c>
      <c r="L60" s="43">
        <v>0</v>
      </c>
      <c r="M60" s="43">
        <v>3.0172022031283099</v>
      </c>
      <c r="N60" s="43">
        <v>12.8840276516164</v>
      </c>
      <c r="O60" s="43">
        <v>0</v>
      </c>
      <c r="P60" s="44">
        <f t="shared" si="66"/>
        <v>15.90122985474471</v>
      </c>
      <c r="Q60" s="44">
        <f t="shared" si="67"/>
        <v>0</v>
      </c>
      <c r="R60" s="44">
        <f t="shared" si="69"/>
        <v>3.0172022031283099</v>
      </c>
      <c r="S60" s="44">
        <f t="shared" si="69"/>
        <v>12.8840276516164</v>
      </c>
      <c r="T60" s="44">
        <f t="shared" si="69"/>
        <v>0</v>
      </c>
      <c r="U60" s="45">
        <v>0</v>
      </c>
      <c r="V60" s="45">
        <v>0</v>
      </c>
      <c r="W60" s="43">
        <v>4.0684599541250002</v>
      </c>
      <c r="X60" s="43">
        <v>15.90122985474471</v>
      </c>
      <c r="Y60" s="43">
        <f t="shared" si="70"/>
        <v>4.0684599541250002</v>
      </c>
      <c r="Z60" s="43">
        <v>15.901229854744669</v>
      </c>
      <c r="AA60" s="43">
        <v>0</v>
      </c>
      <c r="AB60" s="43">
        <f t="shared" si="68"/>
        <v>0</v>
      </c>
      <c r="AC60" s="43">
        <v>0</v>
      </c>
      <c r="AD60" s="43">
        <f t="shared" si="48"/>
        <v>0</v>
      </c>
      <c r="AE60" s="43">
        <f t="shared" si="49"/>
        <v>0</v>
      </c>
      <c r="AF60" s="43">
        <f t="shared" si="49"/>
        <v>0</v>
      </c>
      <c r="AG60" s="43">
        <v>0</v>
      </c>
      <c r="AH60" s="43">
        <f t="shared" si="72"/>
        <v>0</v>
      </c>
      <c r="AI60" s="43">
        <f>K60</f>
        <v>15.90122985474471</v>
      </c>
      <c r="AJ60" s="43">
        <f>AI60</f>
        <v>15.90122985474471</v>
      </c>
      <c r="AK60" s="43">
        <v>0</v>
      </c>
      <c r="AL60" s="43">
        <v>0</v>
      </c>
      <c r="AM60" s="43">
        <f t="shared" si="73"/>
        <v>15.90122985474471</v>
      </c>
      <c r="AN60" s="43">
        <f t="shared" si="71"/>
        <v>15.90122985474471</v>
      </c>
      <c r="AO60" s="60"/>
      <c r="AP60" s="33"/>
      <c r="AQ60" s="33"/>
    </row>
    <row r="61" spans="1:43" ht="57" customHeight="1" x14ac:dyDescent="0.25">
      <c r="A61" s="51" t="s">
        <v>118</v>
      </c>
      <c r="B61" s="52" t="s">
        <v>142</v>
      </c>
      <c r="C61" s="53" t="s">
        <v>193</v>
      </c>
      <c r="D61" s="50" t="s">
        <v>111</v>
      </c>
      <c r="E61" s="50">
        <v>2023</v>
      </c>
      <c r="F61" s="50">
        <v>2023</v>
      </c>
      <c r="G61" s="50">
        <v>2023</v>
      </c>
      <c r="H61" s="43">
        <v>4.0684599541250002</v>
      </c>
      <c r="I61" s="44">
        <v>4.0684599541250002</v>
      </c>
      <c r="J61" s="43">
        <v>0</v>
      </c>
      <c r="K61" s="43">
        <v>15.90122985474471</v>
      </c>
      <c r="L61" s="43">
        <v>0</v>
      </c>
      <c r="M61" s="43">
        <v>3.0172022031283099</v>
      </c>
      <c r="N61" s="43">
        <v>12.8840276516164</v>
      </c>
      <c r="O61" s="43">
        <v>0</v>
      </c>
      <c r="P61" s="44">
        <f t="shared" si="66"/>
        <v>15.90122985474471</v>
      </c>
      <c r="Q61" s="44">
        <f t="shared" si="67"/>
        <v>0</v>
      </c>
      <c r="R61" s="44">
        <f t="shared" si="69"/>
        <v>3.0172022031283099</v>
      </c>
      <c r="S61" s="44">
        <f t="shared" si="69"/>
        <v>12.8840276516164</v>
      </c>
      <c r="T61" s="44">
        <f t="shared" si="69"/>
        <v>0</v>
      </c>
      <c r="U61" s="45">
        <v>0</v>
      </c>
      <c r="V61" s="45">
        <v>0</v>
      </c>
      <c r="W61" s="43">
        <v>4.0684599541250002</v>
      </c>
      <c r="X61" s="43">
        <v>15.90122985474471</v>
      </c>
      <c r="Y61" s="43">
        <f t="shared" si="70"/>
        <v>4.0684599541250002</v>
      </c>
      <c r="Z61" s="43">
        <v>15.901229854744669</v>
      </c>
      <c r="AA61" s="43">
        <v>0</v>
      </c>
      <c r="AB61" s="43">
        <f t="shared" si="68"/>
        <v>0</v>
      </c>
      <c r="AC61" s="43">
        <v>0</v>
      </c>
      <c r="AD61" s="43">
        <f t="shared" si="48"/>
        <v>0</v>
      </c>
      <c r="AE61" s="43">
        <f t="shared" si="49"/>
        <v>0</v>
      </c>
      <c r="AF61" s="43">
        <f t="shared" si="49"/>
        <v>0</v>
      </c>
      <c r="AG61" s="43">
        <v>0</v>
      </c>
      <c r="AH61" s="43">
        <f t="shared" si="72"/>
        <v>0</v>
      </c>
      <c r="AI61" s="43">
        <f>K61</f>
        <v>15.90122985474471</v>
      </c>
      <c r="AJ61" s="43">
        <f>AI61</f>
        <v>15.90122985474471</v>
      </c>
      <c r="AK61" s="43">
        <v>0</v>
      </c>
      <c r="AL61" s="43">
        <v>0</v>
      </c>
      <c r="AM61" s="43">
        <f t="shared" si="73"/>
        <v>15.90122985474471</v>
      </c>
      <c r="AN61" s="43">
        <f t="shared" si="71"/>
        <v>15.90122985474471</v>
      </c>
      <c r="AO61" s="60"/>
      <c r="AP61" s="33"/>
      <c r="AQ61" s="33"/>
    </row>
    <row r="62" spans="1:43" ht="48" customHeight="1" x14ac:dyDescent="0.25">
      <c r="A62" s="51" t="s">
        <v>119</v>
      </c>
      <c r="B62" s="52" t="s">
        <v>143</v>
      </c>
      <c r="C62" s="53" t="s">
        <v>194</v>
      </c>
      <c r="D62" s="50" t="s">
        <v>111</v>
      </c>
      <c r="E62" s="50">
        <v>2024</v>
      </c>
      <c r="F62" s="50">
        <v>2024</v>
      </c>
      <c r="G62" s="50">
        <v>2024</v>
      </c>
      <c r="H62" s="43">
        <v>4.5308180329674999</v>
      </c>
      <c r="I62" s="44">
        <v>4.5308180329674999</v>
      </c>
      <c r="J62" s="43">
        <v>0</v>
      </c>
      <c r="K62" s="43">
        <v>30.444057745634762</v>
      </c>
      <c r="L62" s="43">
        <v>0</v>
      </c>
      <c r="M62" s="43">
        <v>4.5419492714651604</v>
      </c>
      <c r="N62" s="43">
        <v>25.902108474169601</v>
      </c>
      <c r="O62" s="43">
        <v>0</v>
      </c>
      <c r="P62" s="44">
        <f t="shared" si="66"/>
        <v>30.444057745634762</v>
      </c>
      <c r="Q62" s="44">
        <f t="shared" si="67"/>
        <v>0</v>
      </c>
      <c r="R62" s="44">
        <f t="shared" si="69"/>
        <v>4.5419492714651604</v>
      </c>
      <c r="S62" s="44">
        <f t="shared" si="69"/>
        <v>25.902108474169601</v>
      </c>
      <c r="T62" s="44">
        <f t="shared" si="69"/>
        <v>0</v>
      </c>
      <c r="U62" s="45">
        <v>0</v>
      </c>
      <c r="V62" s="45">
        <v>0</v>
      </c>
      <c r="W62" s="43">
        <v>4.5308180329674999</v>
      </c>
      <c r="X62" s="43">
        <v>30.444057745634762</v>
      </c>
      <c r="Y62" s="43">
        <f t="shared" si="70"/>
        <v>4.5308180329674999</v>
      </c>
      <c r="Z62" s="43">
        <v>30.444057745634755</v>
      </c>
      <c r="AA62" s="43">
        <v>0</v>
      </c>
      <c r="AB62" s="43">
        <f t="shared" si="68"/>
        <v>0</v>
      </c>
      <c r="AC62" s="43">
        <v>0</v>
      </c>
      <c r="AD62" s="43">
        <f t="shared" si="48"/>
        <v>0</v>
      </c>
      <c r="AE62" s="43">
        <f t="shared" si="49"/>
        <v>0</v>
      </c>
      <c r="AF62" s="43">
        <f t="shared" si="49"/>
        <v>0</v>
      </c>
      <c r="AG62" s="43">
        <v>0</v>
      </c>
      <c r="AH62" s="43">
        <f t="shared" si="72"/>
        <v>0</v>
      </c>
      <c r="AI62" s="43">
        <v>0</v>
      </c>
      <c r="AJ62" s="43">
        <v>0</v>
      </c>
      <c r="AK62" s="43">
        <f>K62</f>
        <v>30.444057745634762</v>
      </c>
      <c r="AL62" s="43">
        <f>AK62</f>
        <v>30.444057745634762</v>
      </c>
      <c r="AM62" s="43">
        <f t="shared" si="73"/>
        <v>30.444057745634762</v>
      </c>
      <c r="AN62" s="43">
        <f t="shared" si="71"/>
        <v>30.444057745634762</v>
      </c>
      <c r="AO62" s="60"/>
      <c r="AP62" s="33"/>
      <c r="AQ62" s="33"/>
    </row>
    <row r="63" spans="1:43" ht="56.25" customHeight="1" x14ac:dyDescent="0.25">
      <c r="A63" s="51" t="s">
        <v>125</v>
      </c>
      <c r="B63" s="52" t="s">
        <v>191</v>
      </c>
      <c r="C63" s="53" t="s">
        <v>195</v>
      </c>
      <c r="D63" s="50" t="s">
        <v>261</v>
      </c>
      <c r="E63" s="50">
        <v>2019</v>
      </c>
      <c r="F63" s="50">
        <v>2020</v>
      </c>
      <c r="G63" s="50">
        <v>2020</v>
      </c>
      <c r="H63" s="43">
        <v>0.91779508066535842</v>
      </c>
      <c r="I63" s="44">
        <v>0.91779508066535842</v>
      </c>
      <c r="J63" s="43">
        <v>0</v>
      </c>
      <c r="K63" s="43">
        <v>6.6826531200000003</v>
      </c>
      <c r="L63" s="43">
        <v>1.0833299999999999</v>
      </c>
      <c r="M63" s="43">
        <v>2.0516930000000002</v>
      </c>
      <c r="N63" s="43">
        <v>3.54763012</v>
      </c>
      <c r="O63" s="43">
        <v>0</v>
      </c>
      <c r="P63" s="44">
        <f t="shared" si="66"/>
        <v>6.6826531200000003</v>
      </c>
      <c r="Q63" s="44">
        <v>1.0833299999999999</v>
      </c>
      <c r="R63" s="44">
        <v>2.0516930000000002</v>
      </c>
      <c r="S63" s="44">
        <v>3.54763012</v>
      </c>
      <c r="T63" s="44">
        <f>O63</f>
        <v>0</v>
      </c>
      <c r="U63" s="45">
        <v>0</v>
      </c>
      <c r="V63" s="45">
        <v>0</v>
      </c>
      <c r="W63" s="43" t="s">
        <v>102</v>
      </c>
      <c r="X63" s="43">
        <v>0</v>
      </c>
      <c r="Y63" s="43">
        <v>0</v>
      </c>
      <c r="Z63" s="43">
        <v>0</v>
      </c>
      <c r="AA63" s="43">
        <v>1.48333</v>
      </c>
      <c r="AB63" s="43">
        <v>1.0833333300000001</v>
      </c>
      <c r="AC63" s="43">
        <v>3.904789166</v>
      </c>
      <c r="AD63" s="43">
        <v>5.5993231200000002</v>
      </c>
      <c r="AE63" s="43">
        <v>0</v>
      </c>
      <c r="AF63" s="43">
        <f t="shared" si="49"/>
        <v>0</v>
      </c>
      <c r="AG63" s="43">
        <v>0</v>
      </c>
      <c r="AH63" s="43">
        <f t="shared" si="72"/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f t="shared" si="73"/>
        <v>3.904789166</v>
      </c>
      <c r="AN63" s="43">
        <f t="shared" si="71"/>
        <v>5.5993231200000002</v>
      </c>
      <c r="AO63" s="60"/>
      <c r="AP63" s="33"/>
      <c r="AQ63" s="33"/>
    </row>
    <row r="64" spans="1:43" ht="55.5" customHeight="1" x14ac:dyDescent="0.25">
      <c r="A64" s="51" t="s">
        <v>133</v>
      </c>
      <c r="B64" s="52" t="s">
        <v>202</v>
      </c>
      <c r="C64" s="53" t="s">
        <v>196</v>
      </c>
      <c r="D64" s="50" t="s">
        <v>262</v>
      </c>
      <c r="E64" s="50">
        <v>2019</v>
      </c>
      <c r="F64" s="50">
        <v>2021</v>
      </c>
      <c r="G64" s="50">
        <v>2021</v>
      </c>
      <c r="H64" s="43">
        <v>8.777773100000001</v>
      </c>
      <c r="I64" s="44">
        <v>8.777773100000001</v>
      </c>
      <c r="J64" s="43">
        <v>0</v>
      </c>
      <c r="K64" s="43">
        <v>57.311928582702286</v>
      </c>
      <c r="L64" s="43">
        <v>1.071</v>
      </c>
      <c r="M64" s="43">
        <v>8.6560835238622822</v>
      </c>
      <c r="N64" s="43">
        <v>47.584845058840003</v>
      </c>
      <c r="O64" s="43">
        <v>0</v>
      </c>
      <c r="P64" s="44">
        <f t="shared" si="66"/>
        <v>54.030247279999998</v>
      </c>
      <c r="Q64" s="44">
        <v>1.071</v>
      </c>
      <c r="R64" s="44">
        <v>52.95924728</v>
      </c>
      <c r="S64" s="44">
        <v>0</v>
      </c>
      <c r="T64" s="44">
        <f>O64</f>
        <v>0</v>
      </c>
      <c r="U64" s="45">
        <v>0</v>
      </c>
      <c r="V64" s="45">
        <v>0</v>
      </c>
      <c r="W64" s="43">
        <v>8.7777730999999992</v>
      </c>
      <c r="X64" s="43">
        <v>56.240928582702203</v>
      </c>
      <c r="Y64" s="43">
        <v>0</v>
      </c>
      <c r="Z64" s="43">
        <v>0</v>
      </c>
      <c r="AA64" s="43">
        <v>2.823</v>
      </c>
      <c r="AB64" s="43">
        <v>1.0708333300000001</v>
      </c>
      <c r="AC64" s="43">
        <v>0</v>
      </c>
      <c r="AD64" s="43">
        <f t="shared" si="48"/>
        <v>0</v>
      </c>
      <c r="AE64" s="43">
        <v>56.240928582702168</v>
      </c>
      <c r="AF64" s="43">
        <v>52.95924728</v>
      </c>
      <c r="AG64" s="43">
        <v>0</v>
      </c>
      <c r="AH64" s="43">
        <f t="shared" si="72"/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f t="shared" si="73"/>
        <v>56.240928582702168</v>
      </c>
      <c r="AN64" s="43">
        <f t="shared" si="71"/>
        <v>52.95924728</v>
      </c>
      <c r="AO64" s="60"/>
      <c r="AP64" s="33"/>
      <c r="AQ64" s="33"/>
    </row>
    <row r="65" spans="1:43" ht="47.25" x14ac:dyDescent="0.25">
      <c r="A65" s="51" t="s">
        <v>134</v>
      </c>
      <c r="B65" s="52" t="s">
        <v>144</v>
      </c>
      <c r="C65" s="53" t="s">
        <v>197</v>
      </c>
      <c r="D65" s="50" t="s">
        <v>261</v>
      </c>
      <c r="E65" s="50">
        <v>2020</v>
      </c>
      <c r="F65" s="50">
        <v>2020</v>
      </c>
      <c r="G65" s="50">
        <v>2020</v>
      </c>
      <c r="H65" s="43">
        <v>2.1097044610557498</v>
      </c>
      <c r="I65" s="44">
        <v>2.1097044610557498</v>
      </c>
      <c r="J65" s="43">
        <v>0</v>
      </c>
      <c r="K65" s="43">
        <v>20.826152560000001</v>
      </c>
      <c r="L65" s="43">
        <v>1.17956667</v>
      </c>
      <c r="M65" s="43">
        <v>8.8365893700000004</v>
      </c>
      <c r="N65" s="43">
        <v>10.80999652</v>
      </c>
      <c r="O65" s="43">
        <v>0</v>
      </c>
      <c r="P65" s="44">
        <f t="shared" si="66"/>
        <v>20.826152560000001</v>
      </c>
      <c r="Q65" s="44">
        <v>1.17956667</v>
      </c>
      <c r="R65" s="44">
        <v>8.8365893700000004</v>
      </c>
      <c r="S65" s="44">
        <v>10.80999652</v>
      </c>
      <c r="T65" s="44">
        <f>O65</f>
        <v>0</v>
      </c>
      <c r="U65" s="45">
        <v>0</v>
      </c>
      <c r="V65" s="45">
        <v>0</v>
      </c>
      <c r="W65" s="43" t="s">
        <v>102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13.810853819446084</v>
      </c>
      <c r="AD65" s="43">
        <v>20.826152559999997</v>
      </c>
      <c r="AE65" s="43">
        <v>0</v>
      </c>
      <c r="AF65" s="43">
        <f t="shared" si="49"/>
        <v>0</v>
      </c>
      <c r="AG65" s="43">
        <v>0</v>
      </c>
      <c r="AH65" s="43">
        <f t="shared" si="72"/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f t="shared" si="73"/>
        <v>13.810853819446084</v>
      </c>
      <c r="AN65" s="43">
        <f t="shared" si="71"/>
        <v>20.826152559999997</v>
      </c>
      <c r="AO65" s="60"/>
      <c r="AP65" s="33"/>
      <c r="AQ65" s="33"/>
    </row>
    <row r="66" spans="1:43" ht="40.5" customHeight="1" x14ac:dyDescent="0.25">
      <c r="A66" s="51" t="s">
        <v>135</v>
      </c>
      <c r="B66" s="52" t="s">
        <v>214</v>
      </c>
      <c r="C66" s="53" t="s">
        <v>221</v>
      </c>
      <c r="D66" s="50" t="s">
        <v>262</v>
      </c>
      <c r="E66" s="50">
        <v>2020</v>
      </c>
      <c r="F66" s="50">
        <v>2021</v>
      </c>
      <c r="G66" s="50">
        <v>2022</v>
      </c>
      <c r="H66" s="43">
        <v>5.7167420226017756</v>
      </c>
      <c r="I66" s="44">
        <v>8.7327773542420832</v>
      </c>
      <c r="J66" s="43">
        <v>0</v>
      </c>
      <c r="K66" s="43">
        <v>37.978752936301497</v>
      </c>
      <c r="L66" s="43">
        <v>0.93286619999999998</v>
      </c>
      <c r="M66" s="43">
        <v>10.4492358029787</v>
      </c>
      <c r="N66" s="43">
        <v>26.596650933322799</v>
      </c>
      <c r="O66" s="43">
        <v>0</v>
      </c>
      <c r="P66" s="44">
        <f t="shared" si="66"/>
        <v>57.699721324800009</v>
      </c>
      <c r="Q66" s="44">
        <f>919.93866/1000</f>
        <v>0.91993866000000002</v>
      </c>
      <c r="R66" s="44">
        <f>9.66848620000001+3.4654327448</f>
        <v>13.133918944800008</v>
      </c>
      <c r="S66" s="44">
        <v>43.645863720000001</v>
      </c>
      <c r="T66" s="44">
        <v>0</v>
      </c>
      <c r="U66" s="45">
        <v>0</v>
      </c>
      <c r="V66" s="45">
        <v>0</v>
      </c>
      <c r="W66" s="43">
        <v>5.7167420226017756</v>
      </c>
      <c r="X66" s="43">
        <v>37.978752936301497</v>
      </c>
      <c r="Y66" s="43">
        <v>8.5387993374000004</v>
      </c>
      <c r="Z66" s="43">
        <v>56.779782664800003</v>
      </c>
      <c r="AA66" s="43">
        <v>0</v>
      </c>
      <c r="AB66" s="43">
        <f t="shared" ref="AB66:AB70" si="74">AA66</f>
        <v>0</v>
      </c>
      <c r="AC66" s="43">
        <v>0</v>
      </c>
      <c r="AD66" s="43">
        <f t="shared" si="48"/>
        <v>0</v>
      </c>
      <c r="AE66" s="43">
        <v>0.93286620000000009</v>
      </c>
      <c r="AF66" s="43">
        <v>0.91993866000000002</v>
      </c>
      <c r="AG66" s="43">
        <v>37.045886736301497</v>
      </c>
      <c r="AH66" s="43">
        <v>56.779782664800003</v>
      </c>
      <c r="AI66" s="43">
        <v>0</v>
      </c>
      <c r="AJ66" s="43">
        <v>0</v>
      </c>
      <c r="AK66" s="43">
        <v>0</v>
      </c>
      <c r="AL66" s="43">
        <v>0</v>
      </c>
      <c r="AM66" s="43">
        <f t="shared" si="73"/>
        <v>37.978752936301497</v>
      </c>
      <c r="AN66" s="43">
        <f t="shared" si="71"/>
        <v>57.699721324800002</v>
      </c>
      <c r="AO66" s="60"/>
      <c r="AP66" s="33"/>
      <c r="AQ66" s="33"/>
    </row>
    <row r="67" spans="1:43" ht="39" customHeight="1" x14ac:dyDescent="0.25">
      <c r="A67" s="51" t="s">
        <v>136</v>
      </c>
      <c r="B67" s="52" t="s">
        <v>295</v>
      </c>
      <c r="C67" s="53" t="s">
        <v>198</v>
      </c>
      <c r="D67" s="50" t="s">
        <v>111</v>
      </c>
      <c r="E67" s="50">
        <v>2022</v>
      </c>
      <c r="F67" s="50">
        <v>2022</v>
      </c>
      <c r="G67" s="50">
        <v>2023</v>
      </c>
      <c r="H67" s="43">
        <v>4.3493664554587497</v>
      </c>
      <c r="I67" s="44">
        <v>0.19298245614035084</v>
      </c>
      <c r="J67" s="43">
        <v>0</v>
      </c>
      <c r="K67" s="43">
        <v>27.490417058861929</v>
      </c>
      <c r="L67" s="43">
        <v>0</v>
      </c>
      <c r="M67" s="43">
        <v>5.0103496039717301</v>
      </c>
      <c r="N67" s="43">
        <v>22.4800674548902</v>
      </c>
      <c r="O67" s="43">
        <v>0</v>
      </c>
      <c r="P67" s="44">
        <f>SUM(Q67:T67)</f>
        <v>1.1000000000000001</v>
      </c>
      <c r="Q67" s="44">
        <f>1100/1000</f>
        <v>1.1000000000000001</v>
      </c>
      <c r="R67" s="44">
        <v>0</v>
      </c>
      <c r="S67" s="44">
        <v>0</v>
      </c>
      <c r="T67" s="44">
        <v>0</v>
      </c>
      <c r="U67" s="45">
        <v>0</v>
      </c>
      <c r="V67" s="45">
        <v>0</v>
      </c>
      <c r="W67" s="43">
        <v>4.3493664554587497</v>
      </c>
      <c r="X67" s="43">
        <v>27.490417058861929</v>
      </c>
      <c r="Y67" s="43">
        <f>231.578947368421/1000</f>
        <v>0.23157894736842102</v>
      </c>
      <c r="Z67" s="43">
        <v>1.1000000000000001</v>
      </c>
      <c r="AA67" s="43">
        <f>J67</f>
        <v>0</v>
      </c>
      <c r="AB67" s="43">
        <f t="shared" si="74"/>
        <v>0</v>
      </c>
      <c r="AC67" s="43">
        <f>L67</f>
        <v>0</v>
      </c>
      <c r="AD67" s="43">
        <f t="shared" si="48"/>
        <v>0</v>
      </c>
      <c r="AE67" s="43">
        <f t="shared" si="49"/>
        <v>0</v>
      </c>
      <c r="AF67" s="43">
        <f t="shared" si="49"/>
        <v>0</v>
      </c>
      <c r="AG67" s="43">
        <f>K67</f>
        <v>27.490417058861929</v>
      </c>
      <c r="AH67" s="43">
        <v>1.1000000000000001</v>
      </c>
      <c r="AI67" s="43">
        <v>0</v>
      </c>
      <c r="AJ67" s="43">
        <v>0</v>
      </c>
      <c r="AK67" s="43">
        <v>0</v>
      </c>
      <c r="AL67" s="43">
        <v>0</v>
      </c>
      <c r="AM67" s="43">
        <f t="shared" si="73"/>
        <v>27.490417058861929</v>
      </c>
      <c r="AN67" s="43">
        <f t="shared" si="71"/>
        <v>1.1000000000000001</v>
      </c>
      <c r="AO67" s="60"/>
      <c r="AP67" s="33"/>
      <c r="AQ67" s="33"/>
    </row>
    <row r="68" spans="1:43" ht="36.75" customHeight="1" x14ac:dyDescent="0.25">
      <c r="A68" s="51" t="s">
        <v>137</v>
      </c>
      <c r="B68" s="52" t="s">
        <v>145</v>
      </c>
      <c r="C68" s="53" t="s">
        <v>199</v>
      </c>
      <c r="D68" s="50" t="s">
        <v>111</v>
      </c>
      <c r="E68" s="50">
        <v>2023</v>
      </c>
      <c r="F68" s="50">
        <v>2023</v>
      </c>
      <c r="G68" s="50">
        <v>2023</v>
      </c>
      <c r="H68" s="43">
        <v>3.9221579936209583</v>
      </c>
      <c r="I68" s="44">
        <v>3.9221579936209583</v>
      </c>
      <c r="J68" s="43">
        <v>0</v>
      </c>
      <c r="K68" s="43">
        <v>26.449022300589029</v>
      </c>
      <c r="L68" s="43">
        <v>3.2419508860362001</v>
      </c>
      <c r="M68" s="43">
        <v>5.8522478052205296</v>
      </c>
      <c r="N68" s="43">
        <v>17.3548236093323</v>
      </c>
      <c r="O68" s="43">
        <v>0</v>
      </c>
      <c r="P68" s="44">
        <f t="shared" si="66"/>
        <v>26.449022300589029</v>
      </c>
      <c r="Q68" s="44">
        <f t="shared" ref="Q68:T70" si="75">L68</f>
        <v>3.2419508860362001</v>
      </c>
      <c r="R68" s="44">
        <f t="shared" si="75"/>
        <v>5.8522478052205296</v>
      </c>
      <c r="S68" s="44">
        <f t="shared" si="75"/>
        <v>17.3548236093323</v>
      </c>
      <c r="T68" s="44">
        <f t="shared" si="75"/>
        <v>0</v>
      </c>
      <c r="U68" s="45">
        <v>0</v>
      </c>
      <c r="V68" s="45">
        <v>0</v>
      </c>
      <c r="W68" s="43">
        <v>3.9221579936209583</v>
      </c>
      <c r="X68" s="43">
        <v>26.449022300589029</v>
      </c>
      <c r="Y68" s="43">
        <f t="shared" ref="Y68:Y69" si="76">W68</f>
        <v>3.9221579936209583</v>
      </c>
      <c r="Z68" s="43">
        <v>26.449022300589029</v>
      </c>
      <c r="AA68" s="43">
        <v>0</v>
      </c>
      <c r="AB68" s="43">
        <f t="shared" si="74"/>
        <v>0</v>
      </c>
      <c r="AC68" s="43">
        <v>0</v>
      </c>
      <c r="AD68" s="43">
        <f t="shared" si="48"/>
        <v>0</v>
      </c>
      <c r="AE68" s="43">
        <f t="shared" si="49"/>
        <v>0</v>
      </c>
      <c r="AF68" s="43">
        <f t="shared" si="49"/>
        <v>0</v>
      </c>
      <c r="AG68" s="43">
        <v>0</v>
      </c>
      <c r="AH68" s="43">
        <f t="shared" si="72"/>
        <v>0</v>
      </c>
      <c r="AI68" s="43">
        <f>K68</f>
        <v>26.449022300589029</v>
      </c>
      <c r="AJ68" s="43">
        <f>AI68</f>
        <v>26.449022300589029</v>
      </c>
      <c r="AK68" s="43">
        <v>0</v>
      </c>
      <c r="AL68" s="43">
        <v>0</v>
      </c>
      <c r="AM68" s="43">
        <f t="shared" si="73"/>
        <v>26.449022300589029</v>
      </c>
      <c r="AN68" s="43">
        <f t="shared" si="71"/>
        <v>26.449022300589029</v>
      </c>
      <c r="AO68" s="60"/>
      <c r="AP68" s="33"/>
      <c r="AQ68" s="33"/>
    </row>
    <row r="69" spans="1:43" ht="39" customHeight="1" x14ac:dyDescent="0.25">
      <c r="A69" s="51" t="s">
        <v>138</v>
      </c>
      <c r="B69" s="52" t="s">
        <v>146</v>
      </c>
      <c r="C69" s="53" t="s">
        <v>200</v>
      </c>
      <c r="D69" s="50" t="s">
        <v>111</v>
      </c>
      <c r="E69" s="50">
        <v>2024</v>
      </c>
      <c r="F69" s="50">
        <v>2024</v>
      </c>
      <c r="G69" s="50">
        <v>2024</v>
      </c>
      <c r="H69" s="43">
        <v>6.1263603260050008</v>
      </c>
      <c r="I69" s="44">
        <v>6.1263603260050008</v>
      </c>
      <c r="J69" s="43">
        <v>0</v>
      </c>
      <c r="K69" s="43">
        <v>43.606411564733875</v>
      </c>
      <c r="L69" s="43">
        <v>0</v>
      </c>
      <c r="M69" s="43">
        <v>9.3239186588465692</v>
      </c>
      <c r="N69" s="43">
        <v>34.282492905887302</v>
      </c>
      <c r="O69" s="43">
        <v>0</v>
      </c>
      <c r="P69" s="44">
        <f t="shared" si="66"/>
        <v>43.606411564733875</v>
      </c>
      <c r="Q69" s="44">
        <f t="shared" si="75"/>
        <v>0</v>
      </c>
      <c r="R69" s="44">
        <f t="shared" si="75"/>
        <v>9.3239186588465692</v>
      </c>
      <c r="S69" s="44">
        <f t="shared" si="75"/>
        <v>34.282492905887302</v>
      </c>
      <c r="T69" s="44">
        <f t="shared" si="75"/>
        <v>0</v>
      </c>
      <c r="U69" s="45">
        <v>0</v>
      </c>
      <c r="V69" s="45">
        <v>0</v>
      </c>
      <c r="W69" s="43">
        <v>6.1263603260050008</v>
      </c>
      <c r="X69" s="43">
        <v>43.606411564733875</v>
      </c>
      <c r="Y69" s="43">
        <f t="shared" si="76"/>
        <v>6.1263603260050008</v>
      </c>
      <c r="Z69" s="43">
        <v>43.606411564733875</v>
      </c>
      <c r="AA69" s="43">
        <v>0</v>
      </c>
      <c r="AB69" s="43">
        <f t="shared" si="74"/>
        <v>0</v>
      </c>
      <c r="AC69" s="43">
        <v>0</v>
      </c>
      <c r="AD69" s="43">
        <f t="shared" si="48"/>
        <v>0</v>
      </c>
      <c r="AE69" s="43">
        <f t="shared" si="49"/>
        <v>0</v>
      </c>
      <c r="AF69" s="43">
        <f t="shared" si="49"/>
        <v>0</v>
      </c>
      <c r="AG69" s="43">
        <v>0</v>
      </c>
      <c r="AH69" s="43">
        <f t="shared" si="72"/>
        <v>0</v>
      </c>
      <c r="AI69" s="43">
        <v>0</v>
      </c>
      <c r="AJ69" s="43">
        <v>0</v>
      </c>
      <c r="AK69" s="43">
        <f>K69</f>
        <v>43.606411564733875</v>
      </c>
      <c r="AL69" s="43">
        <f>AK69</f>
        <v>43.606411564733875</v>
      </c>
      <c r="AM69" s="43">
        <f t="shared" si="73"/>
        <v>43.606411564733875</v>
      </c>
      <c r="AN69" s="43">
        <f t="shared" si="71"/>
        <v>43.606411564733875</v>
      </c>
      <c r="AO69" s="60"/>
      <c r="AP69" s="33"/>
      <c r="AQ69" s="33"/>
    </row>
    <row r="70" spans="1:43" ht="50.25" customHeight="1" x14ac:dyDescent="0.25">
      <c r="A70" s="51" t="s">
        <v>139</v>
      </c>
      <c r="B70" s="52" t="s">
        <v>147</v>
      </c>
      <c r="C70" s="53" t="s">
        <v>201</v>
      </c>
      <c r="D70" s="50" t="s">
        <v>111</v>
      </c>
      <c r="E70" s="50">
        <v>2024</v>
      </c>
      <c r="F70" s="50">
        <v>2024</v>
      </c>
      <c r="G70" s="50">
        <v>2024</v>
      </c>
      <c r="H70" s="43">
        <v>1.9634759239025001</v>
      </c>
      <c r="I70" s="44">
        <v>1.9634759239025001</v>
      </c>
      <c r="J70" s="43">
        <v>0</v>
      </c>
      <c r="K70" s="43">
        <v>13.633796775676409</v>
      </c>
      <c r="L70" s="43">
        <v>0</v>
      </c>
      <c r="M70" s="43">
        <v>3.19964874882761</v>
      </c>
      <c r="N70" s="43">
        <v>10.434148026848799</v>
      </c>
      <c r="O70" s="43">
        <v>0</v>
      </c>
      <c r="P70" s="44">
        <f t="shared" si="66"/>
        <v>13.633796775676409</v>
      </c>
      <c r="Q70" s="44">
        <f t="shared" si="75"/>
        <v>0</v>
      </c>
      <c r="R70" s="44">
        <f t="shared" si="75"/>
        <v>3.19964874882761</v>
      </c>
      <c r="S70" s="44">
        <f t="shared" si="75"/>
        <v>10.434148026848799</v>
      </c>
      <c r="T70" s="44">
        <f t="shared" si="75"/>
        <v>0</v>
      </c>
      <c r="U70" s="45">
        <v>0</v>
      </c>
      <c r="V70" s="45">
        <v>0</v>
      </c>
      <c r="W70" s="43">
        <v>1.9634759239025001</v>
      </c>
      <c r="X70" s="43">
        <v>13.633796775676409</v>
      </c>
      <c r="Y70" s="43">
        <f>W70</f>
        <v>1.9634759239025001</v>
      </c>
      <c r="Z70" s="43">
        <v>13.633796775676409</v>
      </c>
      <c r="AA70" s="43">
        <v>0</v>
      </c>
      <c r="AB70" s="43">
        <f t="shared" si="74"/>
        <v>0</v>
      </c>
      <c r="AC70" s="43">
        <v>0</v>
      </c>
      <c r="AD70" s="43">
        <f t="shared" si="48"/>
        <v>0</v>
      </c>
      <c r="AE70" s="43">
        <f t="shared" si="49"/>
        <v>0</v>
      </c>
      <c r="AF70" s="43">
        <f t="shared" si="49"/>
        <v>0</v>
      </c>
      <c r="AG70" s="43">
        <v>0</v>
      </c>
      <c r="AH70" s="43">
        <f t="shared" si="72"/>
        <v>0</v>
      </c>
      <c r="AI70" s="43">
        <v>0</v>
      </c>
      <c r="AJ70" s="43">
        <v>0</v>
      </c>
      <c r="AK70" s="43">
        <f>K70</f>
        <v>13.633796775676409</v>
      </c>
      <c r="AL70" s="43">
        <f>AK70</f>
        <v>13.633796775676409</v>
      </c>
      <c r="AM70" s="43">
        <f t="shared" si="73"/>
        <v>13.633796775676409</v>
      </c>
      <c r="AN70" s="43">
        <f t="shared" si="71"/>
        <v>13.633796775676409</v>
      </c>
      <c r="AO70" s="60"/>
      <c r="AP70" s="33"/>
      <c r="AQ70" s="33"/>
    </row>
    <row r="71" spans="1:43" ht="46.5" customHeight="1" x14ac:dyDescent="0.25">
      <c r="A71" s="51" t="s">
        <v>140</v>
      </c>
      <c r="B71" s="52" t="s">
        <v>215</v>
      </c>
      <c r="C71" s="30" t="s">
        <v>216</v>
      </c>
      <c r="D71" s="50" t="s">
        <v>261</v>
      </c>
      <c r="E71" s="50">
        <v>2020</v>
      </c>
      <c r="F71" s="50">
        <v>2020</v>
      </c>
      <c r="G71" s="50">
        <v>2020</v>
      </c>
      <c r="H71" s="43">
        <v>10.905627487649999</v>
      </c>
      <c r="I71" s="44">
        <v>10.905627487650001</v>
      </c>
      <c r="J71" s="43">
        <v>0</v>
      </c>
      <c r="K71" s="43">
        <v>50.632525530000009</v>
      </c>
      <c r="L71" s="43">
        <v>0</v>
      </c>
      <c r="M71" s="43">
        <v>3.4675245300000102</v>
      </c>
      <c r="N71" s="43">
        <v>47.165000999999997</v>
      </c>
      <c r="O71" s="43">
        <v>0</v>
      </c>
      <c r="P71" s="44">
        <f t="shared" si="66"/>
        <v>50.632525530000009</v>
      </c>
      <c r="Q71" s="44">
        <v>0</v>
      </c>
      <c r="R71" s="44">
        <v>3.4675245300000102</v>
      </c>
      <c r="S71" s="44">
        <v>47.165000999999997</v>
      </c>
      <c r="T71" s="44">
        <v>0</v>
      </c>
      <c r="U71" s="45">
        <v>0</v>
      </c>
      <c r="V71" s="45">
        <v>0</v>
      </c>
      <c r="W71" s="43" t="s">
        <v>102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53.714552893500006</v>
      </c>
      <c r="AD71" s="43">
        <v>50.632525530000002</v>
      </c>
      <c r="AE71" s="43">
        <v>0</v>
      </c>
      <c r="AF71" s="43">
        <v>0</v>
      </c>
      <c r="AG71" s="43">
        <v>0</v>
      </c>
      <c r="AH71" s="43">
        <f t="shared" si="72"/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f t="shared" si="73"/>
        <v>53.714552893500006</v>
      </c>
      <c r="AN71" s="43">
        <f t="shared" si="71"/>
        <v>50.632525530000002</v>
      </c>
      <c r="AO71" s="60"/>
      <c r="AP71" s="33"/>
      <c r="AQ71" s="33"/>
    </row>
    <row r="72" spans="1:43" ht="65.25" customHeight="1" x14ac:dyDescent="0.25">
      <c r="A72" s="51" t="s">
        <v>299</v>
      </c>
      <c r="B72" s="52" t="s">
        <v>298</v>
      </c>
      <c r="C72" s="38" t="s">
        <v>303</v>
      </c>
      <c r="D72" s="50" t="s">
        <v>111</v>
      </c>
      <c r="E72" s="50">
        <v>2022</v>
      </c>
      <c r="F72" s="50" t="s">
        <v>102</v>
      </c>
      <c r="G72" s="50">
        <v>2022</v>
      </c>
      <c r="H72" s="43" t="s">
        <v>102</v>
      </c>
      <c r="I72" s="44">
        <v>9.4892997603000016</v>
      </c>
      <c r="J72" s="43">
        <v>0</v>
      </c>
      <c r="K72" s="43" t="s">
        <v>102</v>
      </c>
      <c r="L72" s="43" t="s">
        <v>102</v>
      </c>
      <c r="M72" s="43" t="s">
        <v>102</v>
      </c>
      <c r="N72" s="43" t="s">
        <v>102</v>
      </c>
      <c r="O72" s="43" t="s">
        <v>102</v>
      </c>
      <c r="P72" s="44">
        <f t="shared" si="66"/>
        <v>47.438562730349993</v>
      </c>
      <c r="Q72" s="44">
        <v>0</v>
      </c>
      <c r="R72" s="44">
        <v>7.37504619035</v>
      </c>
      <c r="S72" s="44">
        <f>40063.51654/1000</f>
        <v>40.063516539999995</v>
      </c>
      <c r="T72" s="44">
        <v>0</v>
      </c>
      <c r="U72" s="45">
        <v>0</v>
      </c>
      <c r="V72" s="45">
        <v>0</v>
      </c>
      <c r="W72" s="43">
        <v>0</v>
      </c>
      <c r="X72" s="43">
        <v>0</v>
      </c>
      <c r="Y72" s="43">
        <f>9489.2997603/1000</f>
        <v>9.4892997602999998</v>
      </c>
      <c r="Z72" s="43">
        <v>47.43856273035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47.438562730349993</v>
      </c>
      <c r="AI72" s="43">
        <v>0</v>
      </c>
      <c r="AJ72" s="43">
        <v>0</v>
      </c>
      <c r="AK72" s="43">
        <v>0</v>
      </c>
      <c r="AL72" s="43">
        <v>0</v>
      </c>
      <c r="AM72" s="43">
        <f t="shared" si="73"/>
        <v>0</v>
      </c>
      <c r="AN72" s="43">
        <f t="shared" si="71"/>
        <v>47.438562730349993</v>
      </c>
      <c r="AO72" s="60"/>
      <c r="AP72" s="33"/>
      <c r="AQ72" s="33"/>
    </row>
    <row r="73" spans="1:43" ht="32.25" customHeight="1" x14ac:dyDescent="0.25">
      <c r="A73" s="47" t="s">
        <v>58</v>
      </c>
      <c r="B73" s="48" t="s">
        <v>59</v>
      </c>
      <c r="C73" s="49" t="s">
        <v>104</v>
      </c>
      <c r="D73" s="50" t="s">
        <v>102</v>
      </c>
      <c r="E73" s="61" t="s">
        <v>102</v>
      </c>
      <c r="F73" s="61" t="s">
        <v>102</v>
      </c>
      <c r="G73" s="61" t="s">
        <v>102</v>
      </c>
      <c r="H73" s="43">
        <v>2.8782653428895135</v>
      </c>
      <c r="I73" s="43">
        <f>SUM(I74:I77)</f>
        <v>0.69524140687013869</v>
      </c>
      <c r="J73" s="43">
        <f t="shared" ref="J73:AL73" si="77">SUM(J74:J76)</f>
        <v>0</v>
      </c>
      <c r="K73" s="43">
        <v>47.184879654900001</v>
      </c>
      <c r="L73" s="43">
        <v>1.3828848500000002</v>
      </c>
      <c r="M73" s="43">
        <v>43.099659774899997</v>
      </c>
      <c r="N73" s="43">
        <v>2.7023350300000004</v>
      </c>
      <c r="O73" s="43">
        <v>0</v>
      </c>
      <c r="P73" s="44">
        <f>SUM(P74:P77)</f>
        <v>7.3959914500000004</v>
      </c>
      <c r="Q73" s="44">
        <f t="shared" ref="Q73:T73" si="78">SUM(Q74:Q77)</f>
        <v>0.98200602000000026</v>
      </c>
      <c r="R73" s="44">
        <f t="shared" si="78"/>
        <v>3.7116503999999999</v>
      </c>
      <c r="S73" s="44">
        <f t="shared" si="78"/>
        <v>2.7023350300000004</v>
      </c>
      <c r="T73" s="44">
        <f t="shared" si="78"/>
        <v>0</v>
      </c>
      <c r="U73" s="45">
        <v>0</v>
      </c>
      <c r="V73" s="45">
        <v>0</v>
      </c>
      <c r="W73" s="43">
        <v>2.1040000000000001</v>
      </c>
      <c r="X73" s="43">
        <v>42.970009417500002</v>
      </c>
      <c r="Y73" s="43">
        <f t="shared" ref="Y73:Z73" si="79">SUM(Y74:Y77)</f>
        <v>0</v>
      </c>
      <c r="Z73" s="43">
        <f t="shared" si="79"/>
        <v>0</v>
      </c>
      <c r="AA73" s="43">
        <f t="shared" ref="AA73:AB73" si="80">SUM(AA74:AA76)</f>
        <v>0.28228400000000003</v>
      </c>
      <c r="AB73" s="43">
        <f t="shared" si="80"/>
        <v>0.28288484999999997</v>
      </c>
      <c r="AC73" s="43">
        <f t="shared" si="77"/>
        <v>9.0451758965670006</v>
      </c>
      <c r="AD73" s="43">
        <f t="shared" si="77"/>
        <v>3.9319854300000001</v>
      </c>
      <c r="AE73" s="43">
        <f>SUM(AE74:AE77)</f>
        <v>3.6360094175000004</v>
      </c>
      <c r="AF73" s="43">
        <f>SUM(AF74:AF77)</f>
        <v>3.18149383</v>
      </c>
      <c r="AG73" s="43">
        <f t="shared" si="77"/>
        <v>39.334000000000003</v>
      </c>
      <c r="AH73" s="43">
        <f t="shared" si="77"/>
        <v>0</v>
      </c>
      <c r="AI73" s="43">
        <f t="shared" si="77"/>
        <v>0</v>
      </c>
      <c r="AJ73" s="43">
        <f t="shared" si="77"/>
        <v>0</v>
      </c>
      <c r="AK73" s="43">
        <f t="shared" si="77"/>
        <v>0</v>
      </c>
      <c r="AL73" s="43">
        <f t="shared" si="77"/>
        <v>0</v>
      </c>
      <c r="AM73" s="43">
        <f t="shared" si="73"/>
        <v>52.015185314067004</v>
      </c>
      <c r="AN73" s="43">
        <f t="shared" si="71"/>
        <v>7.1134792600000001</v>
      </c>
      <c r="AO73" s="59" t="s">
        <v>102</v>
      </c>
      <c r="AP73" s="33"/>
      <c r="AQ73" s="33"/>
    </row>
    <row r="74" spans="1:43" ht="69" customHeight="1" x14ac:dyDescent="0.25">
      <c r="A74" s="51" t="s">
        <v>120</v>
      </c>
      <c r="B74" s="52" t="s">
        <v>148</v>
      </c>
      <c r="C74" s="53" t="s">
        <v>177</v>
      </c>
      <c r="D74" s="50" t="s">
        <v>261</v>
      </c>
      <c r="E74" s="50">
        <v>2020</v>
      </c>
      <c r="F74" s="50">
        <v>2020</v>
      </c>
      <c r="G74" s="50">
        <v>2020</v>
      </c>
      <c r="H74" s="43">
        <v>6.2821764662673585E-2</v>
      </c>
      <c r="I74" s="43">
        <v>6.2821764662673585E-2</v>
      </c>
      <c r="J74" s="44">
        <v>0</v>
      </c>
      <c r="K74" s="43">
        <v>0.46189751000000001</v>
      </c>
      <c r="L74" s="43">
        <v>0</v>
      </c>
      <c r="M74" s="43">
        <v>0.16861056999999999</v>
      </c>
      <c r="N74" s="43">
        <v>0.29328694</v>
      </c>
      <c r="O74" s="43">
        <v>0</v>
      </c>
      <c r="P74" s="44">
        <f t="shared" si="66"/>
        <v>0.46189751000000001</v>
      </c>
      <c r="Q74" s="44">
        <v>0</v>
      </c>
      <c r="R74" s="44">
        <v>0.16861056999999999</v>
      </c>
      <c r="S74" s="44">
        <v>0.29328694</v>
      </c>
      <c r="T74" s="44">
        <f>O74</f>
        <v>0</v>
      </c>
      <c r="U74" s="45">
        <v>0</v>
      </c>
      <c r="V74" s="45">
        <v>0</v>
      </c>
      <c r="W74" s="43" t="s">
        <v>102</v>
      </c>
      <c r="X74" s="43">
        <v>0</v>
      </c>
      <c r="Y74" s="43">
        <v>0</v>
      </c>
      <c r="Z74" s="43">
        <f>X74</f>
        <v>0</v>
      </c>
      <c r="AA74" s="43">
        <v>0</v>
      </c>
      <c r="AB74" s="43">
        <v>0</v>
      </c>
      <c r="AC74" s="43">
        <v>0.50724301458600007</v>
      </c>
      <c r="AD74" s="43">
        <v>0.46189751000000001</v>
      </c>
      <c r="AE74" s="43">
        <v>0</v>
      </c>
      <c r="AF74" s="43">
        <f t="shared" si="49"/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f t="shared" si="73"/>
        <v>0.50724301458600007</v>
      </c>
      <c r="AN74" s="43">
        <f t="shared" si="71"/>
        <v>0.46189751000000001</v>
      </c>
      <c r="AO74" s="52"/>
      <c r="AP74" s="33"/>
      <c r="AQ74" s="33"/>
    </row>
    <row r="75" spans="1:43" ht="69" customHeight="1" x14ac:dyDescent="0.25">
      <c r="A75" s="51" t="s">
        <v>121</v>
      </c>
      <c r="B75" s="52" t="s">
        <v>324</v>
      </c>
      <c r="C75" s="30" t="s">
        <v>178</v>
      </c>
      <c r="D75" s="50" t="s">
        <v>262</v>
      </c>
      <c r="E75" s="50">
        <v>2021</v>
      </c>
      <c r="F75" s="50">
        <v>2022</v>
      </c>
      <c r="G75" s="50">
        <v>2023</v>
      </c>
      <c r="H75" s="43">
        <v>2.2969220360193749</v>
      </c>
      <c r="I75" s="43">
        <v>0.1138981</v>
      </c>
      <c r="J75" s="44">
        <v>0</v>
      </c>
      <c r="K75" s="43">
        <v>40.234000000000002</v>
      </c>
      <c r="L75" s="43">
        <v>0.9</v>
      </c>
      <c r="M75" s="43">
        <v>39.334000000000003</v>
      </c>
      <c r="N75" s="43">
        <v>0</v>
      </c>
      <c r="O75" s="43">
        <v>0</v>
      </c>
      <c r="P75" s="44">
        <f>SUM(Q75:T75)</f>
        <v>0.49912117</v>
      </c>
      <c r="Q75" s="44">
        <f>499.12117/1000</f>
        <v>0.49912117</v>
      </c>
      <c r="R75" s="44">
        <v>0</v>
      </c>
      <c r="S75" s="44">
        <v>0</v>
      </c>
      <c r="T75" s="44">
        <v>0</v>
      </c>
      <c r="U75" s="45">
        <v>0</v>
      </c>
      <c r="V75" s="45">
        <v>0</v>
      </c>
      <c r="W75" s="43">
        <v>2.1040000000000001</v>
      </c>
      <c r="X75" s="43">
        <v>40.234000000000002</v>
      </c>
      <c r="Y75" s="43">
        <v>0</v>
      </c>
      <c r="Z75" s="43">
        <f>AH75</f>
        <v>0</v>
      </c>
      <c r="AA75" s="43">
        <v>0</v>
      </c>
      <c r="AB75" s="43">
        <v>0</v>
      </c>
      <c r="AC75" s="43">
        <v>3.2364000000000002</v>
      </c>
      <c r="AD75" s="43">
        <v>0</v>
      </c>
      <c r="AE75" s="43">
        <v>0.90000000000000013</v>
      </c>
      <c r="AF75" s="43">
        <v>0.49912117</v>
      </c>
      <c r="AG75" s="43">
        <v>39.334000000000003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f t="shared" si="73"/>
        <v>43.470400000000005</v>
      </c>
      <c r="AN75" s="43">
        <f>AD75+AF75+AH75+AJ75+AL75</f>
        <v>0.49912117</v>
      </c>
      <c r="AO75" s="52"/>
      <c r="AP75" s="33"/>
      <c r="AQ75" s="33"/>
    </row>
    <row r="76" spans="1:43" ht="68.25" customHeight="1" x14ac:dyDescent="0.25">
      <c r="A76" s="51" t="s">
        <v>203</v>
      </c>
      <c r="B76" s="52" t="s">
        <v>265</v>
      </c>
      <c r="C76" s="53" t="s">
        <v>204</v>
      </c>
      <c r="D76" s="50" t="s">
        <v>261</v>
      </c>
      <c r="E76" s="50">
        <v>2019</v>
      </c>
      <c r="F76" s="50">
        <v>2020</v>
      </c>
      <c r="G76" s="50">
        <v>2020</v>
      </c>
      <c r="H76" s="43">
        <v>0.51852154220746505</v>
      </c>
      <c r="I76" s="43">
        <v>0.51852154220746505</v>
      </c>
      <c r="J76" s="43">
        <v>0</v>
      </c>
      <c r="K76" s="43">
        <v>3.7529727700000004</v>
      </c>
      <c r="L76" s="43">
        <v>0.2828848500000003</v>
      </c>
      <c r="M76" s="43">
        <v>1.0610398299999999</v>
      </c>
      <c r="N76" s="43">
        <v>2.4090480900000002</v>
      </c>
      <c r="O76" s="43">
        <v>0</v>
      </c>
      <c r="P76" s="44">
        <f t="shared" si="66"/>
        <v>3.7529727700000004</v>
      </c>
      <c r="Q76" s="44">
        <v>0.2828848500000003</v>
      </c>
      <c r="R76" s="44">
        <v>1.0610398299999999</v>
      </c>
      <c r="S76" s="44">
        <v>2.4090480900000002</v>
      </c>
      <c r="T76" s="44">
        <f>O76</f>
        <v>0</v>
      </c>
      <c r="U76" s="45">
        <v>0</v>
      </c>
      <c r="V76" s="45">
        <v>0</v>
      </c>
      <c r="W76" s="43" t="s">
        <v>102</v>
      </c>
      <c r="X76" s="43">
        <v>0</v>
      </c>
      <c r="Y76" s="43">
        <v>0</v>
      </c>
      <c r="Z76" s="43">
        <f t="shared" ref="Z76" si="81">X76</f>
        <v>0</v>
      </c>
      <c r="AA76" s="43">
        <v>0.28228400000000003</v>
      </c>
      <c r="AB76" s="43">
        <v>0.28288484999999997</v>
      </c>
      <c r="AC76" s="43">
        <v>5.3015328819810001</v>
      </c>
      <c r="AD76" s="43">
        <v>3.4700879200000001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f t="shared" si="73"/>
        <v>5.3015328819810001</v>
      </c>
      <c r="AN76" s="43">
        <f t="shared" si="71"/>
        <v>3.4700879200000001</v>
      </c>
      <c r="AO76" s="52"/>
      <c r="AP76" s="33"/>
      <c r="AQ76" s="33"/>
    </row>
    <row r="77" spans="1:43" ht="69" customHeight="1" x14ac:dyDescent="0.25">
      <c r="A77" s="51" t="s">
        <v>233</v>
      </c>
      <c r="B77" s="52" t="s">
        <v>234</v>
      </c>
      <c r="C77" s="30" t="s">
        <v>235</v>
      </c>
      <c r="D77" s="50" t="s">
        <v>111</v>
      </c>
      <c r="E77" s="50">
        <v>2021</v>
      </c>
      <c r="F77" s="50" t="s">
        <v>102</v>
      </c>
      <c r="G77" s="50">
        <v>2021</v>
      </c>
      <c r="H77" s="43">
        <v>0</v>
      </c>
      <c r="I77" s="43">
        <f t="shared" ref="I77" si="82">H77</f>
        <v>0</v>
      </c>
      <c r="J77" s="44">
        <v>0</v>
      </c>
      <c r="K77" s="43">
        <v>2.7360093749000001</v>
      </c>
      <c r="L77" s="43">
        <v>0.2</v>
      </c>
      <c r="M77" s="43">
        <v>2.5360093748999999</v>
      </c>
      <c r="N77" s="43">
        <v>0</v>
      </c>
      <c r="O77" s="43">
        <v>0</v>
      </c>
      <c r="P77" s="44">
        <f t="shared" si="66"/>
        <v>2.6820000000000004</v>
      </c>
      <c r="Q77" s="44">
        <v>0.2</v>
      </c>
      <c r="R77" s="44">
        <v>2.4820000000000002</v>
      </c>
      <c r="S77" s="44">
        <v>0</v>
      </c>
      <c r="T77" s="44">
        <v>0</v>
      </c>
      <c r="U77" s="45">
        <v>0</v>
      </c>
      <c r="V77" s="45">
        <v>0</v>
      </c>
      <c r="W77" s="43">
        <v>0</v>
      </c>
      <c r="X77" s="43">
        <v>2.7360094175</v>
      </c>
      <c r="Y77" s="43">
        <f t="shared" ref="Y77" si="83">W77</f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f t="shared" ref="AD77" si="84">AC77</f>
        <v>0</v>
      </c>
      <c r="AE77" s="43">
        <v>2.7360094175</v>
      </c>
      <c r="AF77" s="43">
        <v>2.68237266</v>
      </c>
      <c r="AG77" s="43">
        <v>0</v>
      </c>
      <c r="AH77" s="43">
        <f>AG77</f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f t="shared" si="73"/>
        <v>2.7360094175</v>
      </c>
      <c r="AN77" s="43">
        <f t="shared" si="71"/>
        <v>2.68237266</v>
      </c>
      <c r="AO77" s="52"/>
      <c r="AP77" s="33"/>
      <c r="AQ77" s="33"/>
    </row>
    <row r="78" spans="1:43" ht="31.5" x14ac:dyDescent="0.25">
      <c r="A78" s="47" t="s">
        <v>60</v>
      </c>
      <c r="B78" s="48" t="s">
        <v>61</v>
      </c>
      <c r="C78" s="49" t="s">
        <v>104</v>
      </c>
      <c r="D78" s="50" t="s">
        <v>102</v>
      </c>
      <c r="E78" s="50" t="s">
        <v>102</v>
      </c>
      <c r="F78" s="50" t="s">
        <v>102</v>
      </c>
      <c r="G78" s="50" t="s">
        <v>102</v>
      </c>
      <c r="H78" s="43">
        <f>SUM(H79,H86)</f>
        <v>4.8553701498034565</v>
      </c>
      <c r="I78" s="43">
        <f t="shared" ref="I78:AN78" si="85">SUM(I79,I86)</f>
        <v>6.8875830010850336</v>
      </c>
      <c r="J78" s="43">
        <f t="shared" si="85"/>
        <v>0</v>
      </c>
      <c r="K78" s="43">
        <f t="shared" si="85"/>
        <v>40.399040541001717</v>
      </c>
      <c r="L78" s="43">
        <f t="shared" si="85"/>
        <v>1.5643656109749022</v>
      </c>
      <c r="M78" s="43">
        <f t="shared" si="85"/>
        <v>12.004939335262883</v>
      </c>
      <c r="N78" s="43">
        <f t="shared" si="85"/>
        <v>26.829735594763932</v>
      </c>
      <c r="O78" s="43">
        <f t="shared" si="85"/>
        <v>0</v>
      </c>
      <c r="P78" s="43">
        <f t="shared" si="85"/>
        <v>59.408355257985242</v>
      </c>
      <c r="Q78" s="43">
        <f t="shared" si="85"/>
        <v>2.223651610974902</v>
      </c>
      <c r="R78" s="43">
        <f t="shared" si="85"/>
        <v>17.680597774406408</v>
      </c>
      <c r="S78" s="43">
        <f t="shared" si="85"/>
        <v>39.50410587260393</v>
      </c>
      <c r="T78" s="43">
        <f t="shared" si="85"/>
        <v>0</v>
      </c>
      <c r="U78" s="43">
        <f t="shared" si="85"/>
        <v>0</v>
      </c>
      <c r="V78" s="43">
        <f t="shared" si="85"/>
        <v>0</v>
      </c>
      <c r="W78" s="43">
        <f t="shared" si="85"/>
        <v>2.2302519693433815</v>
      </c>
      <c r="X78" s="43">
        <f t="shared" si="85"/>
        <v>19.63569559778524</v>
      </c>
      <c r="Y78" s="43">
        <f t="shared" si="85"/>
        <v>7.3764357443743407</v>
      </c>
      <c r="Z78" s="43">
        <f t="shared" si="85"/>
        <v>29.083591747985242</v>
      </c>
      <c r="AA78" s="43">
        <f t="shared" si="85"/>
        <v>0</v>
      </c>
      <c r="AB78" s="43">
        <f t="shared" si="85"/>
        <v>0</v>
      </c>
      <c r="AC78" s="43">
        <f t="shared" si="85"/>
        <v>19.25550350094294</v>
      </c>
      <c r="AD78" s="43">
        <f t="shared" si="85"/>
        <v>20.763345059999999</v>
      </c>
      <c r="AE78" s="43">
        <f t="shared" si="85"/>
        <v>9.7110800000000008</v>
      </c>
      <c r="AF78" s="43">
        <f t="shared" si="85"/>
        <v>9.5609570099999992</v>
      </c>
      <c r="AG78" s="43">
        <f t="shared" si="85"/>
        <v>0</v>
      </c>
      <c r="AH78" s="43">
        <f t="shared" si="85"/>
        <v>19.158976150200001</v>
      </c>
      <c r="AI78" s="43">
        <f t="shared" si="85"/>
        <v>9.9246155977852411</v>
      </c>
      <c r="AJ78" s="43">
        <f t="shared" si="85"/>
        <v>9.9246155977852411</v>
      </c>
      <c r="AK78" s="43">
        <f t="shared" si="85"/>
        <v>0</v>
      </c>
      <c r="AL78" s="43">
        <f t="shared" si="85"/>
        <v>0</v>
      </c>
      <c r="AM78" s="43">
        <f t="shared" si="85"/>
        <v>38.891199098728187</v>
      </c>
      <c r="AN78" s="43">
        <f t="shared" si="85"/>
        <v>59.40789381798524</v>
      </c>
      <c r="AO78" s="50" t="s">
        <v>102</v>
      </c>
      <c r="AP78" s="33"/>
      <c r="AQ78" s="33"/>
    </row>
    <row r="79" spans="1:43" ht="15.75" customHeight="1" x14ac:dyDescent="0.25">
      <c r="A79" s="47" t="s">
        <v>62</v>
      </c>
      <c r="B79" s="48" t="s">
        <v>63</v>
      </c>
      <c r="C79" s="49" t="s">
        <v>104</v>
      </c>
      <c r="D79" s="50" t="s">
        <v>102</v>
      </c>
      <c r="E79" s="50" t="s">
        <v>102</v>
      </c>
      <c r="F79" s="50" t="s">
        <v>102</v>
      </c>
      <c r="G79" s="50" t="s">
        <v>102</v>
      </c>
      <c r="H79" s="43">
        <f>SUM(H80:H85)</f>
        <v>4.8553701498034565</v>
      </c>
      <c r="I79" s="43">
        <f t="shared" ref="I79:AN79" si="86">SUM(I80:I85)</f>
        <v>4.8553701498034565</v>
      </c>
      <c r="J79" s="43">
        <f t="shared" si="86"/>
        <v>0</v>
      </c>
      <c r="K79" s="43">
        <f t="shared" si="86"/>
        <v>37.939806901001717</v>
      </c>
      <c r="L79" s="43">
        <f t="shared" si="86"/>
        <v>1.4292206109749022</v>
      </c>
      <c r="M79" s="43">
        <f t="shared" si="86"/>
        <v>11.384580995262883</v>
      </c>
      <c r="N79" s="43">
        <f t="shared" si="86"/>
        <v>25.126005294763932</v>
      </c>
      <c r="O79" s="43">
        <f t="shared" si="86"/>
        <v>0</v>
      </c>
      <c r="P79" s="43">
        <f t="shared" si="86"/>
        <v>37.790145467785244</v>
      </c>
      <c r="Q79" s="43">
        <f t="shared" si="86"/>
        <v>1.4292206109749022</v>
      </c>
      <c r="R79" s="43">
        <f t="shared" si="86"/>
        <v>10.56410628420641</v>
      </c>
      <c r="S79" s="43">
        <f t="shared" si="86"/>
        <v>25.796818572603932</v>
      </c>
      <c r="T79" s="43">
        <f t="shared" si="86"/>
        <v>0</v>
      </c>
      <c r="U79" s="43">
        <f t="shared" si="86"/>
        <v>0</v>
      </c>
      <c r="V79" s="43">
        <f t="shared" si="86"/>
        <v>0</v>
      </c>
      <c r="W79" s="43">
        <f t="shared" si="86"/>
        <v>2.2302519693433815</v>
      </c>
      <c r="X79" s="43">
        <f t="shared" si="86"/>
        <v>19.63569559778524</v>
      </c>
      <c r="Y79" s="43">
        <f t="shared" si="86"/>
        <v>5.3442228930927618</v>
      </c>
      <c r="Z79" s="43">
        <f t="shared" si="86"/>
        <v>9.9246155977852411</v>
      </c>
      <c r="AA79" s="43">
        <f t="shared" si="86"/>
        <v>0</v>
      </c>
      <c r="AB79" s="43">
        <f t="shared" si="86"/>
        <v>0</v>
      </c>
      <c r="AC79" s="43">
        <f t="shared" si="86"/>
        <v>19.25550350094294</v>
      </c>
      <c r="AD79" s="43">
        <f t="shared" si="86"/>
        <v>18.304111419999998</v>
      </c>
      <c r="AE79" s="43">
        <f t="shared" si="86"/>
        <v>9.7110800000000008</v>
      </c>
      <c r="AF79" s="43">
        <f t="shared" si="86"/>
        <v>9.5609570099999992</v>
      </c>
      <c r="AG79" s="43">
        <f t="shared" si="86"/>
        <v>0</v>
      </c>
      <c r="AH79" s="43">
        <f t="shared" si="86"/>
        <v>0</v>
      </c>
      <c r="AI79" s="43">
        <f t="shared" si="86"/>
        <v>9.9246155977852411</v>
      </c>
      <c r="AJ79" s="43">
        <f t="shared" si="86"/>
        <v>9.9246155977852411</v>
      </c>
      <c r="AK79" s="43">
        <f t="shared" si="86"/>
        <v>0</v>
      </c>
      <c r="AL79" s="43">
        <f t="shared" si="86"/>
        <v>0</v>
      </c>
      <c r="AM79" s="43">
        <f t="shared" si="86"/>
        <v>38.891199098728187</v>
      </c>
      <c r="AN79" s="43">
        <f t="shared" si="86"/>
        <v>37.789684027785242</v>
      </c>
      <c r="AO79" s="50" t="s">
        <v>102</v>
      </c>
      <c r="AP79" s="33"/>
      <c r="AQ79" s="33"/>
    </row>
    <row r="80" spans="1:43" ht="66" customHeight="1" x14ac:dyDescent="0.25">
      <c r="A80" s="51" t="s">
        <v>150</v>
      </c>
      <c r="B80" s="52" t="s">
        <v>149</v>
      </c>
      <c r="C80" s="62" t="s">
        <v>179</v>
      </c>
      <c r="D80" s="50" t="s">
        <v>261</v>
      </c>
      <c r="E80" s="50">
        <v>2020</v>
      </c>
      <c r="F80" s="50">
        <v>2020</v>
      </c>
      <c r="G80" s="50">
        <v>2020</v>
      </c>
      <c r="H80" s="43">
        <v>1.0022045854216919</v>
      </c>
      <c r="I80" s="43">
        <f>1.20264550250603/1.2</f>
        <v>1.0022045854216919</v>
      </c>
      <c r="J80" s="43">
        <v>0</v>
      </c>
      <c r="K80" s="43">
        <v>7.9765642200000002</v>
      </c>
      <c r="L80" s="43">
        <v>0.234762</v>
      </c>
      <c r="M80" s="43">
        <v>2.5587992100000001</v>
      </c>
      <c r="N80" s="43">
        <v>5.1830030100000002</v>
      </c>
      <c r="O80" s="43">
        <v>0</v>
      </c>
      <c r="P80" s="44">
        <f t="shared" ref="P80:P91" si="87">SUM(Q80:T80)</f>
        <v>7.9765642200000002</v>
      </c>
      <c r="Q80" s="44">
        <v>0.234762</v>
      </c>
      <c r="R80" s="44">
        <v>2.5587992100000001</v>
      </c>
      <c r="S80" s="44">
        <v>5.1830030100000002</v>
      </c>
      <c r="T80" s="44">
        <f>O80</f>
        <v>0</v>
      </c>
      <c r="U80" s="45">
        <v>0</v>
      </c>
      <c r="V80" s="45">
        <v>0</v>
      </c>
      <c r="W80" s="43" t="s">
        <v>102</v>
      </c>
      <c r="X80" s="43">
        <v>0</v>
      </c>
      <c r="Y80" s="43">
        <v>0</v>
      </c>
      <c r="Z80" s="43">
        <f t="shared" ref="Z80:Z82" si="88">X80</f>
        <v>0</v>
      </c>
      <c r="AA80" s="43">
        <v>0</v>
      </c>
      <c r="AB80" s="43">
        <v>0</v>
      </c>
      <c r="AC80" s="43">
        <v>7.7171541423146079</v>
      </c>
      <c r="AD80" s="43">
        <v>7.9765642199999993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f t="shared" si="73"/>
        <v>7.7171541423146079</v>
      </c>
      <c r="AN80" s="43">
        <f t="shared" si="71"/>
        <v>7.9765642199999993</v>
      </c>
      <c r="AO80" s="52"/>
      <c r="AP80" s="33"/>
      <c r="AQ80" s="33"/>
    </row>
    <row r="81" spans="1:43" ht="77.25" customHeight="1" x14ac:dyDescent="0.25">
      <c r="A81" s="51" t="s">
        <v>152</v>
      </c>
      <c r="B81" s="52" t="s">
        <v>151</v>
      </c>
      <c r="C81" s="62" t="s">
        <v>180</v>
      </c>
      <c r="D81" s="50" t="s">
        <v>261</v>
      </c>
      <c r="E81" s="50">
        <v>2020</v>
      </c>
      <c r="F81" s="50">
        <v>2020</v>
      </c>
      <c r="G81" s="50">
        <v>2020</v>
      </c>
      <c r="H81" s="43">
        <v>0.76390978071669091</v>
      </c>
      <c r="I81" s="43">
        <f>0.916691736860029/1.2</f>
        <v>0.76390978071669091</v>
      </c>
      <c r="J81" s="43">
        <v>0</v>
      </c>
      <c r="K81" s="43">
        <v>4.1773492000000001</v>
      </c>
      <c r="L81" s="43">
        <v>0.14416799999999999</v>
      </c>
      <c r="M81" s="43">
        <v>1.0073390800000002</v>
      </c>
      <c r="N81" s="43">
        <v>3.0258421200000001</v>
      </c>
      <c r="O81" s="43">
        <v>0</v>
      </c>
      <c r="P81" s="44">
        <f t="shared" si="87"/>
        <v>4.1773492000000001</v>
      </c>
      <c r="Q81" s="44">
        <v>0.14416799999999999</v>
      </c>
      <c r="R81" s="44">
        <v>1.0073390800000002</v>
      </c>
      <c r="S81" s="44">
        <v>3.0258421200000001</v>
      </c>
      <c r="T81" s="44">
        <f>O81</f>
        <v>0</v>
      </c>
      <c r="U81" s="45">
        <v>0</v>
      </c>
      <c r="V81" s="45">
        <v>0</v>
      </c>
      <c r="W81" s="43" t="s">
        <v>102</v>
      </c>
      <c r="X81" s="43">
        <v>0</v>
      </c>
      <c r="Y81" s="43">
        <v>0</v>
      </c>
      <c r="Z81" s="43">
        <f t="shared" si="88"/>
        <v>0</v>
      </c>
      <c r="AA81" s="43">
        <v>0</v>
      </c>
      <c r="AB81" s="43">
        <v>0</v>
      </c>
      <c r="AC81" s="43">
        <v>5.328178292115</v>
      </c>
      <c r="AD81" s="43">
        <v>4.1773492000000001</v>
      </c>
      <c r="AE81" s="43">
        <v>0</v>
      </c>
      <c r="AF81" s="43">
        <f t="shared" si="49"/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f t="shared" si="73"/>
        <v>5.328178292115</v>
      </c>
      <c r="AN81" s="43">
        <f t="shared" si="71"/>
        <v>4.1773492000000001</v>
      </c>
      <c r="AO81" s="52"/>
      <c r="AP81" s="33"/>
      <c r="AQ81" s="33"/>
    </row>
    <row r="82" spans="1:43" ht="70.5" customHeight="1" x14ac:dyDescent="0.25">
      <c r="A82" s="51" t="s">
        <v>153</v>
      </c>
      <c r="B82" s="52" t="s">
        <v>154</v>
      </c>
      <c r="C82" s="62" t="s">
        <v>181</v>
      </c>
      <c r="D82" s="50" t="s">
        <v>261</v>
      </c>
      <c r="E82" s="50">
        <v>2020</v>
      </c>
      <c r="F82" s="50">
        <v>2020</v>
      </c>
      <c r="G82" s="50">
        <v>2020</v>
      </c>
      <c r="H82" s="43">
        <v>0.92206943432169175</v>
      </c>
      <c r="I82" s="43">
        <f>1.10648332118603/1.2</f>
        <v>0.92206943432169175</v>
      </c>
      <c r="J82" s="43">
        <v>0</v>
      </c>
      <c r="K82" s="43">
        <v>6.1501980000000005</v>
      </c>
      <c r="L82" s="43">
        <v>0.186949</v>
      </c>
      <c r="M82" s="43">
        <v>1.5078474599999998</v>
      </c>
      <c r="N82" s="43">
        <v>4.4554015400000004</v>
      </c>
      <c r="O82" s="43">
        <v>0</v>
      </c>
      <c r="P82" s="44">
        <f t="shared" si="87"/>
        <v>6.1501980000000005</v>
      </c>
      <c r="Q82" s="44">
        <v>0.186949</v>
      </c>
      <c r="R82" s="44">
        <v>1.5078474599999998</v>
      </c>
      <c r="S82" s="44">
        <v>4.4554015400000004</v>
      </c>
      <c r="T82" s="44">
        <f>O82</f>
        <v>0</v>
      </c>
      <c r="U82" s="45">
        <v>0</v>
      </c>
      <c r="V82" s="45">
        <v>0</v>
      </c>
      <c r="W82" s="43" t="s">
        <v>102</v>
      </c>
      <c r="X82" s="43">
        <v>0</v>
      </c>
      <c r="Y82" s="43">
        <v>0</v>
      </c>
      <c r="Z82" s="43">
        <f t="shared" si="88"/>
        <v>0</v>
      </c>
      <c r="AA82" s="43">
        <v>0</v>
      </c>
      <c r="AB82" s="43">
        <v>0</v>
      </c>
      <c r="AC82" s="43">
        <v>6.2101710665133334</v>
      </c>
      <c r="AD82" s="43">
        <v>6.1501980000000005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f t="shared" si="73"/>
        <v>6.2101710665133334</v>
      </c>
      <c r="AN82" s="43">
        <f t="shared" si="71"/>
        <v>6.1501980000000005</v>
      </c>
      <c r="AO82" s="52"/>
      <c r="AP82" s="33"/>
      <c r="AQ82" s="33"/>
    </row>
    <row r="83" spans="1:43" ht="69" customHeight="1" x14ac:dyDescent="0.25">
      <c r="A83" s="51" t="s">
        <v>156</v>
      </c>
      <c r="B83" s="52" t="s">
        <v>155</v>
      </c>
      <c r="C83" s="62" t="s">
        <v>182</v>
      </c>
      <c r="D83" s="50" t="s">
        <v>111</v>
      </c>
      <c r="E83" s="50">
        <v>2023</v>
      </c>
      <c r="F83" s="50">
        <v>2023</v>
      </c>
      <c r="G83" s="50">
        <v>2023</v>
      </c>
      <c r="H83" s="43">
        <v>0.59288439904919088</v>
      </c>
      <c r="I83" s="43">
        <f>0.711461278859029/1.2</f>
        <v>0.59288439904919088</v>
      </c>
      <c r="J83" s="43">
        <v>0</v>
      </c>
      <c r="K83" s="43">
        <v>5.1732771037416709</v>
      </c>
      <c r="L83" s="43">
        <v>0.223170805487451</v>
      </c>
      <c r="M83" s="43">
        <v>1.51331724931389</v>
      </c>
      <c r="N83" s="43">
        <v>3.4367890489403301</v>
      </c>
      <c r="O83" s="43">
        <v>0</v>
      </c>
      <c r="P83" s="44">
        <f t="shared" si="87"/>
        <v>5.1732771037416709</v>
      </c>
      <c r="Q83" s="44">
        <f t="shared" ref="Q83:S84" si="89">L83</f>
        <v>0.223170805487451</v>
      </c>
      <c r="R83" s="44">
        <f t="shared" si="89"/>
        <v>1.51331724931389</v>
      </c>
      <c r="S83" s="44">
        <f t="shared" si="89"/>
        <v>3.4367890489403301</v>
      </c>
      <c r="T83" s="44">
        <f>O83</f>
        <v>0</v>
      </c>
      <c r="U83" s="45">
        <v>0</v>
      </c>
      <c r="V83" s="45">
        <v>0</v>
      </c>
      <c r="W83" s="43">
        <v>0.59288439904919088</v>
      </c>
      <c r="X83" s="43">
        <v>5.1732771037416709</v>
      </c>
      <c r="Y83" s="43">
        <f>W83</f>
        <v>0.59288439904919088</v>
      </c>
      <c r="Z83" s="43">
        <f>X83</f>
        <v>5.1732771037416709</v>
      </c>
      <c r="AA83" s="43">
        <v>0</v>
      </c>
      <c r="AB83" s="43">
        <v>0</v>
      </c>
      <c r="AC83" s="43">
        <v>0</v>
      </c>
      <c r="AD83" s="43">
        <f t="shared" si="48"/>
        <v>0</v>
      </c>
      <c r="AE83" s="43">
        <f t="shared" si="49"/>
        <v>0</v>
      </c>
      <c r="AF83" s="43">
        <f t="shared" si="49"/>
        <v>0</v>
      </c>
      <c r="AG83" s="43">
        <v>0</v>
      </c>
      <c r="AH83" s="43">
        <v>0</v>
      </c>
      <c r="AI83" s="43">
        <f>K83</f>
        <v>5.1732771037416709</v>
      </c>
      <c r="AJ83" s="43">
        <f>AI83</f>
        <v>5.1732771037416709</v>
      </c>
      <c r="AK83" s="43">
        <v>0</v>
      </c>
      <c r="AL83" s="43">
        <v>0</v>
      </c>
      <c r="AM83" s="43">
        <f t="shared" si="73"/>
        <v>5.1732771037416709</v>
      </c>
      <c r="AN83" s="43">
        <f t="shared" si="71"/>
        <v>5.1732771037416709</v>
      </c>
      <c r="AO83" s="52"/>
      <c r="AP83" s="33"/>
      <c r="AQ83" s="33"/>
    </row>
    <row r="84" spans="1:43" ht="66" customHeight="1" x14ac:dyDescent="0.25">
      <c r="A84" s="51" t="s">
        <v>157</v>
      </c>
      <c r="B84" s="52" t="s">
        <v>158</v>
      </c>
      <c r="C84" s="62" t="s">
        <v>183</v>
      </c>
      <c r="D84" s="50" t="s">
        <v>111</v>
      </c>
      <c r="E84" s="50">
        <v>2023</v>
      </c>
      <c r="F84" s="50">
        <v>2023</v>
      </c>
      <c r="G84" s="50">
        <v>2023</v>
      </c>
      <c r="H84" s="43">
        <v>0.62456457029419088</v>
      </c>
      <c r="I84" s="43">
        <f>0.749477484353029/1.2</f>
        <v>0.62456457029419088</v>
      </c>
      <c r="J84" s="43">
        <v>0</v>
      </c>
      <c r="K84" s="43">
        <v>4.751338494043571</v>
      </c>
      <c r="L84" s="43">
        <v>0.223170805487451</v>
      </c>
      <c r="M84" s="43">
        <v>1.2090324648925199</v>
      </c>
      <c r="N84" s="43">
        <v>3.3191352236635998</v>
      </c>
      <c r="O84" s="43">
        <v>0</v>
      </c>
      <c r="P84" s="44">
        <f t="shared" si="87"/>
        <v>4.751338494043571</v>
      </c>
      <c r="Q84" s="44">
        <f t="shared" si="89"/>
        <v>0.223170805487451</v>
      </c>
      <c r="R84" s="44">
        <f t="shared" si="89"/>
        <v>1.2090324648925199</v>
      </c>
      <c r="S84" s="44">
        <f t="shared" si="89"/>
        <v>3.3191352236635998</v>
      </c>
      <c r="T84" s="44">
        <f>O84</f>
        <v>0</v>
      </c>
      <c r="U84" s="45">
        <v>0</v>
      </c>
      <c r="V84" s="45">
        <v>0</v>
      </c>
      <c r="W84" s="43">
        <v>0.62456457029419088</v>
      </c>
      <c r="X84" s="43">
        <v>4.751338494043571</v>
      </c>
      <c r="Y84" s="43">
        <f>X84</f>
        <v>4.751338494043571</v>
      </c>
      <c r="Z84" s="43">
        <f>Y84</f>
        <v>4.751338494043571</v>
      </c>
      <c r="AA84" s="43">
        <v>0</v>
      </c>
      <c r="AB84" s="43">
        <v>0</v>
      </c>
      <c r="AC84" s="43">
        <v>0</v>
      </c>
      <c r="AD84" s="43">
        <f t="shared" ref="AD84" si="90">AC84</f>
        <v>0</v>
      </c>
      <c r="AE84" s="43">
        <f t="shared" ref="AE84:AF84" si="91">AD84</f>
        <v>0</v>
      </c>
      <c r="AF84" s="43">
        <f t="shared" si="91"/>
        <v>0</v>
      </c>
      <c r="AG84" s="43">
        <v>0</v>
      </c>
      <c r="AH84" s="43">
        <v>0</v>
      </c>
      <c r="AI84" s="43">
        <f>K84</f>
        <v>4.751338494043571</v>
      </c>
      <c r="AJ84" s="43">
        <f>AI84</f>
        <v>4.751338494043571</v>
      </c>
      <c r="AK84" s="43">
        <v>0</v>
      </c>
      <c r="AL84" s="43">
        <v>0</v>
      </c>
      <c r="AM84" s="43">
        <f t="shared" si="73"/>
        <v>4.751338494043571</v>
      </c>
      <c r="AN84" s="43">
        <f t="shared" si="71"/>
        <v>4.751338494043571</v>
      </c>
      <c r="AO84" s="52"/>
      <c r="AP84" s="33"/>
      <c r="AQ84" s="33"/>
    </row>
    <row r="85" spans="1:43" ht="66" customHeight="1" x14ac:dyDescent="0.25">
      <c r="A85" s="51" t="s">
        <v>236</v>
      </c>
      <c r="B85" s="52" t="s">
        <v>258</v>
      </c>
      <c r="C85" s="62" t="s">
        <v>237</v>
      </c>
      <c r="D85" s="50" t="s">
        <v>111</v>
      </c>
      <c r="E85" s="50">
        <v>2021</v>
      </c>
      <c r="F85" s="50" t="s">
        <v>102</v>
      </c>
      <c r="G85" s="50">
        <v>2021</v>
      </c>
      <c r="H85" s="43">
        <v>0.94973737999999996</v>
      </c>
      <c r="I85" s="43">
        <f>1.139684856/1.2</f>
        <v>0.94973737999999996</v>
      </c>
      <c r="J85" s="43">
        <v>0</v>
      </c>
      <c r="K85" s="43">
        <v>9.711079883216474</v>
      </c>
      <c r="L85" s="43">
        <v>0.41699999999999998</v>
      </c>
      <c r="M85" s="43">
        <v>3.5882455310564731</v>
      </c>
      <c r="N85" s="43">
        <v>5.7058343521600001</v>
      </c>
      <c r="O85" s="43">
        <v>0</v>
      </c>
      <c r="P85" s="44">
        <f t="shared" si="87"/>
        <v>9.5614184499999997</v>
      </c>
      <c r="Q85" s="44">
        <v>0.41699999999999998</v>
      </c>
      <c r="R85" s="44">
        <v>2.76777082</v>
      </c>
      <c r="S85" s="44">
        <v>6.3766476299999999</v>
      </c>
      <c r="T85" s="44">
        <v>0</v>
      </c>
      <c r="U85" s="45">
        <v>0</v>
      </c>
      <c r="V85" s="45">
        <v>0</v>
      </c>
      <c r="W85" s="43">
        <v>1.0128029999999999</v>
      </c>
      <c r="X85" s="43">
        <v>9.711079999999999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f t="shared" si="48"/>
        <v>0</v>
      </c>
      <c r="AE85" s="43">
        <v>9.7110800000000008</v>
      </c>
      <c r="AF85" s="43">
        <v>9.5609570099999992</v>
      </c>
      <c r="AG85" s="43">
        <v>0</v>
      </c>
      <c r="AH85" s="43">
        <v>0</v>
      </c>
      <c r="AI85" s="43">
        <v>0</v>
      </c>
      <c r="AJ85" s="43">
        <f>AI85</f>
        <v>0</v>
      </c>
      <c r="AK85" s="43">
        <v>0</v>
      </c>
      <c r="AL85" s="43">
        <v>0</v>
      </c>
      <c r="AM85" s="43">
        <f>SUM(AC85,AE85,AG85,AI85,AK85)</f>
        <v>9.7110800000000008</v>
      </c>
      <c r="AN85" s="43">
        <f>SUM(AD85,AF85,AH85,AJ85,AL85)</f>
        <v>9.5609570099999992</v>
      </c>
      <c r="AO85" s="52"/>
      <c r="AP85" s="33"/>
      <c r="AQ85" s="33"/>
    </row>
    <row r="86" spans="1:43" ht="31.5" customHeight="1" x14ac:dyDescent="0.25">
      <c r="A86" s="47" t="s">
        <v>64</v>
      </c>
      <c r="B86" s="48" t="s">
        <v>65</v>
      </c>
      <c r="C86" s="49" t="s">
        <v>104</v>
      </c>
      <c r="D86" s="45" t="s">
        <v>102</v>
      </c>
      <c r="E86" s="45" t="s">
        <v>102</v>
      </c>
      <c r="F86" s="45" t="s">
        <v>102</v>
      </c>
      <c r="G86" s="45" t="s">
        <v>102</v>
      </c>
      <c r="H86" s="45">
        <f>SUM(H87:H91)</f>
        <v>0</v>
      </c>
      <c r="I86" s="45">
        <f t="shared" ref="I86:AN86" si="92">SUM(I87:I91)</f>
        <v>2.0322128512815767</v>
      </c>
      <c r="J86" s="45">
        <f t="shared" si="92"/>
        <v>0</v>
      </c>
      <c r="K86" s="45">
        <f t="shared" si="92"/>
        <v>2.4592336399999999</v>
      </c>
      <c r="L86" s="45">
        <f t="shared" si="92"/>
        <v>0.13514500000000002</v>
      </c>
      <c r="M86" s="45">
        <f t="shared" si="92"/>
        <v>0.62035834000000001</v>
      </c>
      <c r="N86" s="45">
        <f t="shared" si="92"/>
        <v>1.7037303000000001</v>
      </c>
      <c r="O86" s="45">
        <f t="shared" si="92"/>
        <v>0</v>
      </c>
      <c r="P86" s="45">
        <f t="shared" si="92"/>
        <v>21.618209790199998</v>
      </c>
      <c r="Q86" s="45">
        <f t="shared" si="92"/>
        <v>0.79443100000000011</v>
      </c>
      <c r="R86" s="45">
        <f t="shared" si="92"/>
        <v>7.1164914901999996</v>
      </c>
      <c r="S86" s="45">
        <f>SUM(S87:S91)</f>
        <v>13.707287300000001</v>
      </c>
      <c r="T86" s="45">
        <f t="shared" si="92"/>
        <v>0</v>
      </c>
      <c r="U86" s="45">
        <f t="shared" si="92"/>
        <v>0</v>
      </c>
      <c r="V86" s="45">
        <f t="shared" si="92"/>
        <v>0</v>
      </c>
      <c r="W86" s="45">
        <f t="shared" si="92"/>
        <v>0</v>
      </c>
      <c r="X86" s="45">
        <f t="shared" si="92"/>
        <v>0</v>
      </c>
      <c r="Y86" s="45">
        <f t="shared" si="92"/>
        <v>2.0322128512815789</v>
      </c>
      <c r="Z86" s="45">
        <f t="shared" si="92"/>
        <v>19.158976150200001</v>
      </c>
      <c r="AA86" s="45">
        <f t="shared" si="92"/>
        <v>0</v>
      </c>
      <c r="AB86" s="45">
        <f t="shared" si="92"/>
        <v>0</v>
      </c>
      <c r="AC86" s="45">
        <f t="shared" si="92"/>
        <v>0</v>
      </c>
      <c r="AD86" s="45">
        <f t="shared" si="92"/>
        <v>2.4592336399999999</v>
      </c>
      <c r="AE86" s="45">
        <f t="shared" si="92"/>
        <v>0</v>
      </c>
      <c r="AF86" s="45">
        <f t="shared" si="92"/>
        <v>0</v>
      </c>
      <c r="AG86" s="45">
        <f t="shared" si="92"/>
        <v>0</v>
      </c>
      <c r="AH86" s="45">
        <f t="shared" si="92"/>
        <v>19.158976150200001</v>
      </c>
      <c r="AI86" s="45">
        <f t="shared" si="92"/>
        <v>0</v>
      </c>
      <c r="AJ86" s="45">
        <f t="shared" si="92"/>
        <v>0</v>
      </c>
      <c r="AK86" s="45">
        <f t="shared" si="92"/>
        <v>0</v>
      </c>
      <c r="AL86" s="45">
        <f t="shared" si="92"/>
        <v>0</v>
      </c>
      <c r="AM86" s="45">
        <f t="shared" si="92"/>
        <v>0</v>
      </c>
      <c r="AN86" s="45">
        <f t="shared" si="92"/>
        <v>21.618209790199998</v>
      </c>
      <c r="AO86" s="50" t="s">
        <v>102</v>
      </c>
      <c r="AP86" s="33"/>
      <c r="AQ86" s="33"/>
    </row>
    <row r="87" spans="1:43" ht="49.5" customHeight="1" x14ac:dyDescent="0.25">
      <c r="A87" s="51" t="s">
        <v>281</v>
      </c>
      <c r="B87" s="52" t="s">
        <v>282</v>
      </c>
      <c r="C87" s="62" t="s">
        <v>283</v>
      </c>
      <c r="D87" s="50" t="s">
        <v>261</v>
      </c>
      <c r="E87" s="50">
        <v>2020</v>
      </c>
      <c r="F87" s="43" t="s">
        <v>102</v>
      </c>
      <c r="G87" s="50">
        <v>2020</v>
      </c>
      <c r="H87" s="43" t="s">
        <v>102</v>
      </c>
      <c r="I87" s="43" t="s">
        <v>102</v>
      </c>
      <c r="J87" s="43">
        <v>0</v>
      </c>
      <c r="K87" s="43">
        <v>1.3885223500000001</v>
      </c>
      <c r="L87" s="43">
        <v>6.5000000000000002E-2</v>
      </c>
      <c r="M87" s="43">
        <v>0.20917911</v>
      </c>
      <c r="N87" s="43">
        <v>1.1143432400000002</v>
      </c>
      <c r="O87" s="43">
        <v>0</v>
      </c>
      <c r="P87" s="44">
        <f t="shared" ref="P87:P88" si="93">SUM(Q87:T87)</f>
        <v>1.3885223500000001</v>
      </c>
      <c r="Q87" s="44">
        <v>6.5000000000000002E-2</v>
      </c>
      <c r="R87" s="44">
        <v>0.20917911</v>
      </c>
      <c r="S87" s="44">
        <v>1.1143432400000002</v>
      </c>
      <c r="T87" s="44">
        <v>0</v>
      </c>
      <c r="U87" s="45">
        <v>0</v>
      </c>
      <c r="V87" s="45">
        <v>0</v>
      </c>
      <c r="W87" s="43">
        <v>0</v>
      </c>
      <c r="X87" s="43">
        <v>0</v>
      </c>
      <c r="Y87" s="43">
        <v>0</v>
      </c>
      <c r="Z87" s="43">
        <f t="shared" ref="Z87:Z88" si="94">X87</f>
        <v>0</v>
      </c>
      <c r="AA87" s="43">
        <v>0</v>
      </c>
      <c r="AB87" s="43">
        <v>0</v>
      </c>
      <c r="AC87" s="43">
        <v>0</v>
      </c>
      <c r="AD87" s="43">
        <v>1.3885223499999999</v>
      </c>
      <c r="AE87" s="43">
        <v>0</v>
      </c>
      <c r="AF87" s="43">
        <f t="shared" ref="AF87:AF88" si="95">AE87</f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f>SUM(AC87,AE87,AG87,AI87,AK87)</f>
        <v>0</v>
      </c>
      <c r="AN87" s="43">
        <f t="shared" ref="AN87:AN88" si="96">AD87+AF87+AH87+AJ87+AL87</f>
        <v>1.3885223499999999</v>
      </c>
      <c r="AO87" s="52"/>
      <c r="AP87" s="33"/>
      <c r="AQ87" s="33"/>
    </row>
    <row r="88" spans="1:43" ht="53.25" customHeight="1" x14ac:dyDescent="0.25">
      <c r="A88" s="51" t="s">
        <v>284</v>
      </c>
      <c r="B88" s="52" t="s">
        <v>285</v>
      </c>
      <c r="C88" s="62" t="s">
        <v>286</v>
      </c>
      <c r="D88" s="50" t="s">
        <v>261</v>
      </c>
      <c r="E88" s="50">
        <v>2020</v>
      </c>
      <c r="F88" s="43" t="s">
        <v>102</v>
      </c>
      <c r="G88" s="50">
        <v>2020</v>
      </c>
      <c r="H88" s="43" t="s">
        <v>102</v>
      </c>
      <c r="I88" s="43" t="s">
        <v>102</v>
      </c>
      <c r="J88" s="43">
        <v>0</v>
      </c>
      <c r="K88" s="43">
        <v>1.07071129</v>
      </c>
      <c r="L88" s="43">
        <v>7.0144999999999999E-2</v>
      </c>
      <c r="M88" s="43">
        <v>0.41117923000000001</v>
      </c>
      <c r="N88" s="43">
        <v>0.58938705999999996</v>
      </c>
      <c r="O88" s="43">
        <v>0</v>
      </c>
      <c r="P88" s="44">
        <f t="shared" si="93"/>
        <v>1.07071129</v>
      </c>
      <c r="Q88" s="44">
        <v>7.0144999999999999E-2</v>
      </c>
      <c r="R88" s="44">
        <v>0.41117923000000001</v>
      </c>
      <c r="S88" s="44">
        <v>0.58938705999999996</v>
      </c>
      <c r="T88" s="44">
        <v>0</v>
      </c>
      <c r="U88" s="45">
        <v>0</v>
      </c>
      <c r="V88" s="45">
        <v>0</v>
      </c>
      <c r="W88" s="43">
        <v>0</v>
      </c>
      <c r="X88" s="43">
        <v>0</v>
      </c>
      <c r="Y88" s="43">
        <v>0</v>
      </c>
      <c r="Z88" s="43">
        <f t="shared" si="94"/>
        <v>0</v>
      </c>
      <c r="AA88" s="43">
        <v>0</v>
      </c>
      <c r="AB88" s="43">
        <v>0</v>
      </c>
      <c r="AC88" s="43">
        <v>0</v>
      </c>
      <c r="AD88" s="43">
        <v>1.07071129</v>
      </c>
      <c r="AE88" s="43">
        <v>0</v>
      </c>
      <c r="AF88" s="43">
        <f t="shared" si="95"/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f>SUM(AC88,AE88,AG88,AI88,AK88)</f>
        <v>0</v>
      </c>
      <c r="AN88" s="43">
        <f t="shared" si="96"/>
        <v>1.07071129</v>
      </c>
      <c r="AO88" s="52"/>
      <c r="AP88" s="33"/>
      <c r="AQ88" s="33"/>
    </row>
    <row r="89" spans="1:43" ht="49.5" customHeight="1" x14ac:dyDescent="0.25">
      <c r="A89" s="51" t="s">
        <v>314</v>
      </c>
      <c r="B89" s="52" t="s">
        <v>315</v>
      </c>
      <c r="C89" s="62" t="s">
        <v>316</v>
      </c>
      <c r="D89" s="50" t="s">
        <v>111</v>
      </c>
      <c r="E89" s="50">
        <v>2022</v>
      </c>
      <c r="F89" s="43" t="s">
        <v>102</v>
      </c>
      <c r="G89" s="50">
        <v>2022</v>
      </c>
      <c r="H89" s="43" t="s">
        <v>102</v>
      </c>
      <c r="I89" s="43">
        <f>0.504983528564211/1.2</f>
        <v>0.42081960713684252</v>
      </c>
      <c r="J89" s="43">
        <v>0</v>
      </c>
      <c r="K89" s="43" t="s">
        <v>102</v>
      </c>
      <c r="L89" s="43" t="s">
        <v>102</v>
      </c>
      <c r="M89" s="43" t="s">
        <v>102</v>
      </c>
      <c r="N89" s="43" t="s">
        <v>102</v>
      </c>
      <c r="O89" s="43" t="s">
        <v>102</v>
      </c>
      <c r="P89" s="44">
        <f t="shared" si="87"/>
        <v>4.4337014375999999</v>
      </c>
      <c r="Q89" s="44">
        <v>0.15636000000000003</v>
      </c>
      <c r="R89" s="44">
        <v>1.8059814375999999</v>
      </c>
      <c r="S89" s="44">
        <v>2.4713600000000002</v>
      </c>
      <c r="T89" s="44">
        <v>0</v>
      </c>
      <c r="U89" s="45">
        <v>0</v>
      </c>
      <c r="V89" s="45">
        <v>0</v>
      </c>
      <c r="W89" s="43" t="s">
        <v>102</v>
      </c>
      <c r="X89" s="43" t="s">
        <v>102</v>
      </c>
      <c r="Y89" s="43">
        <v>0.42081960713684213</v>
      </c>
      <c r="Z89" s="43">
        <v>4.4337014375999999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f t="shared" ref="AF89:AF91" si="97">AE89</f>
        <v>0</v>
      </c>
      <c r="AG89" s="43" t="s">
        <v>102</v>
      </c>
      <c r="AH89" s="43">
        <v>4.4337014375999999</v>
      </c>
      <c r="AI89" s="43">
        <v>0</v>
      </c>
      <c r="AJ89" s="43">
        <v>0</v>
      </c>
      <c r="AK89" s="43">
        <v>0</v>
      </c>
      <c r="AL89" s="43">
        <v>0</v>
      </c>
      <c r="AM89" s="43">
        <f>SUM(AC89,AE89,AG89,AI89,AK89)</f>
        <v>0</v>
      </c>
      <c r="AN89" s="43">
        <f t="shared" ref="AN89:AN123" si="98">AD89+AF89+AH89+AJ89+AL89</f>
        <v>4.4337014375999999</v>
      </c>
      <c r="AO89" s="52" t="s">
        <v>287</v>
      </c>
      <c r="AP89" s="33"/>
      <c r="AQ89" s="33"/>
    </row>
    <row r="90" spans="1:43" ht="49.5" customHeight="1" x14ac:dyDescent="0.25">
      <c r="A90" s="51" t="s">
        <v>317</v>
      </c>
      <c r="B90" s="52" t="s">
        <v>318</v>
      </c>
      <c r="C90" s="62" t="s">
        <v>319</v>
      </c>
      <c r="D90" s="50" t="s">
        <v>111</v>
      </c>
      <c r="E90" s="50">
        <v>2022</v>
      </c>
      <c r="F90" s="43" t="s">
        <v>102</v>
      </c>
      <c r="G90" s="50">
        <v>2022</v>
      </c>
      <c r="H90" s="43" t="s">
        <v>102</v>
      </c>
      <c r="I90" s="43">
        <f>0.507813506204211/1.2</f>
        <v>0.4231779218368425</v>
      </c>
      <c r="J90" s="43">
        <v>0</v>
      </c>
      <c r="K90" s="43" t="s">
        <v>102</v>
      </c>
      <c r="L90" s="43" t="s">
        <v>102</v>
      </c>
      <c r="M90" s="43" t="s">
        <v>102</v>
      </c>
      <c r="N90" s="43" t="s">
        <v>102</v>
      </c>
      <c r="O90" s="43" t="s">
        <v>102</v>
      </c>
      <c r="P90" s="44">
        <f t="shared" ref="P90" si="99">SUM(Q90:T90)</f>
        <v>4.4601703512000004</v>
      </c>
      <c r="Q90" s="44">
        <v>0.15636000000000003</v>
      </c>
      <c r="R90" s="44">
        <v>1.8326383512000002</v>
      </c>
      <c r="S90" s="44">
        <v>2.4711719999999997</v>
      </c>
      <c r="T90" s="44">
        <v>0</v>
      </c>
      <c r="U90" s="45">
        <v>0</v>
      </c>
      <c r="V90" s="45">
        <v>0</v>
      </c>
      <c r="W90" s="43" t="s">
        <v>102</v>
      </c>
      <c r="X90" s="43" t="s">
        <v>102</v>
      </c>
      <c r="Y90" s="43">
        <v>0.423177921836842</v>
      </c>
      <c r="Z90" s="43">
        <v>4.4601703512000004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f t="shared" ref="AF90" si="100">AE90</f>
        <v>0</v>
      </c>
      <c r="AG90" s="43" t="s">
        <v>102</v>
      </c>
      <c r="AH90" s="43">
        <v>4.4601703512000004</v>
      </c>
      <c r="AI90" s="43">
        <v>0</v>
      </c>
      <c r="AJ90" s="43">
        <v>0</v>
      </c>
      <c r="AK90" s="43">
        <v>0</v>
      </c>
      <c r="AL90" s="43">
        <v>0</v>
      </c>
      <c r="AM90" s="43">
        <f>SUM(AC90,AE90,AG90,AI90,AK90)</f>
        <v>0</v>
      </c>
      <c r="AN90" s="43">
        <f t="shared" ref="AN90" si="101">AD90+AF90+AH90+AJ90+AL90</f>
        <v>4.4601703512000004</v>
      </c>
      <c r="AO90" s="52" t="s">
        <v>287</v>
      </c>
      <c r="AP90" s="33"/>
      <c r="AQ90" s="33"/>
    </row>
    <row r="91" spans="1:43" ht="53.25" customHeight="1" x14ac:dyDescent="0.25">
      <c r="A91" s="51" t="s">
        <v>320</v>
      </c>
      <c r="B91" s="52" t="s">
        <v>321</v>
      </c>
      <c r="C91" s="62" t="s">
        <v>322</v>
      </c>
      <c r="D91" s="50" t="s">
        <v>111</v>
      </c>
      <c r="E91" s="50">
        <v>2022</v>
      </c>
      <c r="F91" s="43" t="s">
        <v>102</v>
      </c>
      <c r="G91" s="50">
        <v>2022</v>
      </c>
      <c r="H91" s="43" t="s">
        <v>102</v>
      </c>
      <c r="I91" s="43">
        <f>1.42585838676947/1.2</f>
        <v>1.1882153223078917</v>
      </c>
      <c r="J91" s="43">
        <v>0</v>
      </c>
      <c r="K91" s="43" t="s">
        <v>102</v>
      </c>
      <c r="L91" s="43" t="s">
        <v>102</v>
      </c>
      <c r="M91" s="43" t="s">
        <v>102</v>
      </c>
      <c r="N91" s="43" t="s">
        <v>102</v>
      </c>
      <c r="O91" s="43" t="s">
        <v>102</v>
      </c>
      <c r="P91" s="44">
        <f t="shared" si="87"/>
        <v>10.265104361400001</v>
      </c>
      <c r="Q91" s="44">
        <v>0.34656599999999999</v>
      </c>
      <c r="R91" s="44">
        <v>2.8575133614000001</v>
      </c>
      <c r="S91" s="44">
        <v>7.0610249999999999</v>
      </c>
      <c r="T91" s="44">
        <v>0</v>
      </c>
      <c r="U91" s="45">
        <v>0</v>
      </c>
      <c r="V91" s="45">
        <v>0</v>
      </c>
      <c r="W91" s="43" t="s">
        <v>102</v>
      </c>
      <c r="X91" s="43" t="s">
        <v>102</v>
      </c>
      <c r="Y91" s="43">
        <v>1.1882153223078948</v>
      </c>
      <c r="Z91" s="43">
        <v>10.265104361400001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f t="shared" si="97"/>
        <v>0</v>
      </c>
      <c r="AG91" s="43" t="s">
        <v>102</v>
      </c>
      <c r="AH91" s="43">
        <v>10.265104361400001</v>
      </c>
      <c r="AI91" s="43">
        <v>0</v>
      </c>
      <c r="AJ91" s="43">
        <v>0</v>
      </c>
      <c r="AK91" s="43">
        <v>0</v>
      </c>
      <c r="AL91" s="43">
        <v>0</v>
      </c>
      <c r="AM91" s="43">
        <f>SUM(AC91,AE91,AG91,AI91,AK91)</f>
        <v>0</v>
      </c>
      <c r="AN91" s="43">
        <f t="shared" si="98"/>
        <v>10.265104361400001</v>
      </c>
      <c r="AO91" s="52" t="s">
        <v>287</v>
      </c>
      <c r="AP91" s="33"/>
      <c r="AQ91" s="33"/>
    </row>
    <row r="92" spans="1:43" ht="31.5" x14ac:dyDescent="0.25">
      <c r="A92" s="47" t="s">
        <v>66</v>
      </c>
      <c r="B92" s="48" t="s">
        <v>67</v>
      </c>
      <c r="C92" s="49" t="s">
        <v>104</v>
      </c>
      <c r="D92" s="50" t="s">
        <v>102</v>
      </c>
      <c r="E92" s="50" t="s">
        <v>102</v>
      </c>
      <c r="F92" s="50" t="s">
        <v>102</v>
      </c>
      <c r="G92" s="50" t="s">
        <v>102</v>
      </c>
      <c r="H92" s="43">
        <v>0</v>
      </c>
      <c r="I92" s="43">
        <f t="shared" ref="I92:I123" si="102">H92</f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4">
        <f t="shared" ref="P92:P108" si="103">K92</f>
        <v>0</v>
      </c>
      <c r="Q92" s="44">
        <f t="shared" ref="Q92:Q108" si="104">L92</f>
        <v>0</v>
      </c>
      <c r="R92" s="44">
        <f t="shared" ref="R92:R108" si="105">M92</f>
        <v>0</v>
      </c>
      <c r="S92" s="44">
        <f t="shared" ref="S92:S108" si="106">N92</f>
        <v>0</v>
      </c>
      <c r="T92" s="44">
        <f t="shared" ref="T92:T108" si="107">O92</f>
        <v>0</v>
      </c>
      <c r="U92" s="45">
        <v>0</v>
      </c>
      <c r="V92" s="45">
        <v>0</v>
      </c>
      <c r="W92" s="43">
        <v>0</v>
      </c>
      <c r="X92" s="43">
        <v>0</v>
      </c>
      <c r="Y92" s="43">
        <f t="shared" ref="Y92:Y108" si="108">X92</f>
        <v>0</v>
      </c>
      <c r="Z92" s="43">
        <f t="shared" ref="Z92:Z108" si="109">Y92</f>
        <v>0</v>
      </c>
      <c r="AA92" s="43">
        <v>0</v>
      </c>
      <c r="AB92" s="43">
        <f t="shared" ref="AB92:AB108" si="110">AA92</f>
        <v>0</v>
      </c>
      <c r="AC92" s="43">
        <v>0</v>
      </c>
      <c r="AD92" s="43">
        <f>AC92</f>
        <v>0</v>
      </c>
      <c r="AE92" s="43">
        <f t="shared" si="49"/>
        <v>0</v>
      </c>
      <c r="AF92" s="43">
        <f t="shared" si="49"/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f t="shared" si="73"/>
        <v>0</v>
      </c>
      <c r="AN92" s="43">
        <f t="shared" si="98"/>
        <v>0</v>
      </c>
      <c r="AO92" s="50" t="s">
        <v>102</v>
      </c>
      <c r="AP92" s="33"/>
      <c r="AQ92" s="33"/>
    </row>
    <row r="93" spans="1:43" ht="15.75" customHeight="1" x14ac:dyDescent="0.25">
      <c r="A93" s="47" t="s">
        <v>68</v>
      </c>
      <c r="B93" s="48" t="s">
        <v>69</v>
      </c>
      <c r="C93" s="49" t="s">
        <v>104</v>
      </c>
      <c r="D93" s="50" t="s">
        <v>102</v>
      </c>
      <c r="E93" s="50" t="s">
        <v>102</v>
      </c>
      <c r="F93" s="50" t="s">
        <v>102</v>
      </c>
      <c r="G93" s="50" t="s">
        <v>102</v>
      </c>
      <c r="H93" s="43">
        <v>0</v>
      </c>
      <c r="I93" s="43">
        <f t="shared" si="102"/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4">
        <f t="shared" si="103"/>
        <v>0</v>
      </c>
      <c r="Q93" s="44">
        <f t="shared" si="104"/>
        <v>0</v>
      </c>
      <c r="R93" s="44">
        <f t="shared" si="105"/>
        <v>0</v>
      </c>
      <c r="S93" s="44">
        <f t="shared" si="106"/>
        <v>0</v>
      </c>
      <c r="T93" s="44">
        <f t="shared" si="107"/>
        <v>0</v>
      </c>
      <c r="U93" s="45">
        <v>0</v>
      </c>
      <c r="V93" s="45">
        <v>0</v>
      </c>
      <c r="W93" s="43">
        <v>0</v>
      </c>
      <c r="X93" s="43">
        <v>0</v>
      </c>
      <c r="Y93" s="43">
        <f t="shared" si="108"/>
        <v>0</v>
      </c>
      <c r="Z93" s="43">
        <f t="shared" si="109"/>
        <v>0</v>
      </c>
      <c r="AA93" s="43">
        <v>0</v>
      </c>
      <c r="AB93" s="43">
        <f t="shared" si="110"/>
        <v>0</v>
      </c>
      <c r="AC93" s="43">
        <v>0</v>
      </c>
      <c r="AD93" s="43">
        <f t="shared" si="48"/>
        <v>0</v>
      </c>
      <c r="AE93" s="43">
        <f t="shared" si="49"/>
        <v>0</v>
      </c>
      <c r="AF93" s="43">
        <f t="shared" si="49"/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f t="shared" si="73"/>
        <v>0</v>
      </c>
      <c r="AN93" s="43">
        <f t="shared" si="98"/>
        <v>0</v>
      </c>
      <c r="AO93" s="50" t="s">
        <v>102</v>
      </c>
      <c r="AP93" s="33"/>
      <c r="AQ93" s="33"/>
    </row>
    <row r="94" spans="1:43" ht="15.75" customHeight="1" x14ac:dyDescent="0.25">
      <c r="A94" s="47" t="s">
        <v>70</v>
      </c>
      <c r="B94" s="48" t="s">
        <v>71</v>
      </c>
      <c r="C94" s="49" t="s">
        <v>104</v>
      </c>
      <c r="D94" s="50" t="s">
        <v>102</v>
      </c>
      <c r="E94" s="50" t="s">
        <v>102</v>
      </c>
      <c r="F94" s="50" t="s">
        <v>102</v>
      </c>
      <c r="G94" s="50" t="s">
        <v>102</v>
      </c>
      <c r="H94" s="43">
        <v>0</v>
      </c>
      <c r="I94" s="43">
        <f t="shared" si="102"/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4">
        <f t="shared" si="103"/>
        <v>0</v>
      </c>
      <c r="Q94" s="44">
        <f t="shared" si="104"/>
        <v>0</v>
      </c>
      <c r="R94" s="44">
        <f t="shared" si="105"/>
        <v>0</v>
      </c>
      <c r="S94" s="44">
        <f t="shared" si="106"/>
        <v>0</v>
      </c>
      <c r="T94" s="44">
        <f t="shared" si="107"/>
        <v>0</v>
      </c>
      <c r="U94" s="45">
        <v>0</v>
      </c>
      <c r="V94" s="45">
        <v>0</v>
      </c>
      <c r="W94" s="43">
        <v>0</v>
      </c>
      <c r="X94" s="43">
        <v>0</v>
      </c>
      <c r="Y94" s="43">
        <f t="shared" si="108"/>
        <v>0</v>
      </c>
      <c r="Z94" s="43">
        <f t="shared" si="109"/>
        <v>0</v>
      </c>
      <c r="AA94" s="43">
        <v>0</v>
      </c>
      <c r="AB94" s="43">
        <f t="shared" si="110"/>
        <v>0</v>
      </c>
      <c r="AC94" s="43">
        <v>0</v>
      </c>
      <c r="AD94" s="43">
        <f t="shared" si="48"/>
        <v>0</v>
      </c>
      <c r="AE94" s="43">
        <f t="shared" si="49"/>
        <v>0</v>
      </c>
      <c r="AF94" s="43">
        <f t="shared" si="49"/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f t="shared" si="73"/>
        <v>0</v>
      </c>
      <c r="AN94" s="43">
        <f t="shared" si="98"/>
        <v>0</v>
      </c>
      <c r="AO94" s="50" t="s">
        <v>102</v>
      </c>
      <c r="AP94" s="33"/>
      <c r="AQ94" s="33"/>
    </row>
    <row r="95" spans="1:43" ht="15.75" customHeight="1" x14ac:dyDescent="0.25">
      <c r="A95" s="47" t="s">
        <v>72</v>
      </c>
      <c r="B95" s="48" t="s">
        <v>73</v>
      </c>
      <c r="C95" s="49" t="s">
        <v>104</v>
      </c>
      <c r="D95" s="50" t="s">
        <v>102</v>
      </c>
      <c r="E95" s="50" t="s">
        <v>102</v>
      </c>
      <c r="F95" s="50" t="s">
        <v>102</v>
      </c>
      <c r="G95" s="50" t="s">
        <v>102</v>
      </c>
      <c r="H95" s="43">
        <v>0</v>
      </c>
      <c r="I95" s="43">
        <f t="shared" si="102"/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4">
        <f t="shared" si="103"/>
        <v>0</v>
      </c>
      <c r="Q95" s="44">
        <f t="shared" si="104"/>
        <v>0</v>
      </c>
      <c r="R95" s="44">
        <f t="shared" si="105"/>
        <v>0</v>
      </c>
      <c r="S95" s="44">
        <f t="shared" si="106"/>
        <v>0</v>
      </c>
      <c r="T95" s="44">
        <f t="shared" si="107"/>
        <v>0</v>
      </c>
      <c r="U95" s="45">
        <v>0</v>
      </c>
      <c r="V95" s="45">
        <v>0</v>
      </c>
      <c r="W95" s="43">
        <v>0</v>
      </c>
      <c r="X95" s="43">
        <v>0</v>
      </c>
      <c r="Y95" s="43">
        <f t="shared" si="108"/>
        <v>0</v>
      </c>
      <c r="Z95" s="43">
        <f t="shared" si="109"/>
        <v>0</v>
      </c>
      <c r="AA95" s="43">
        <v>0</v>
      </c>
      <c r="AB95" s="43">
        <f t="shared" si="110"/>
        <v>0</v>
      </c>
      <c r="AC95" s="43">
        <v>0</v>
      </c>
      <c r="AD95" s="43">
        <f t="shared" si="48"/>
        <v>0</v>
      </c>
      <c r="AE95" s="43">
        <f t="shared" si="49"/>
        <v>0</v>
      </c>
      <c r="AF95" s="43">
        <f t="shared" si="49"/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f t="shared" si="73"/>
        <v>0</v>
      </c>
      <c r="AN95" s="43">
        <f t="shared" si="98"/>
        <v>0</v>
      </c>
      <c r="AO95" s="50" t="s">
        <v>102</v>
      </c>
      <c r="AP95" s="33"/>
      <c r="AQ95" s="33"/>
    </row>
    <row r="96" spans="1:43" ht="15.75" customHeight="1" x14ac:dyDescent="0.25">
      <c r="A96" s="47" t="s">
        <v>74</v>
      </c>
      <c r="B96" s="48" t="s">
        <v>75</v>
      </c>
      <c r="C96" s="49" t="s">
        <v>104</v>
      </c>
      <c r="D96" s="50" t="s">
        <v>102</v>
      </c>
      <c r="E96" s="50" t="s">
        <v>102</v>
      </c>
      <c r="F96" s="50" t="s">
        <v>102</v>
      </c>
      <c r="G96" s="50" t="s">
        <v>102</v>
      </c>
      <c r="H96" s="43">
        <v>0</v>
      </c>
      <c r="I96" s="43">
        <f t="shared" si="102"/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4">
        <f t="shared" si="103"/>
        <v>0</v>
      </c>
      <c r="Q96" s="44">
        <f t="shared" si="104"/>
        <v>0</v>
      </c>
      <c r="R96" s="44">
        <f t="shared" si="105"/>
        <v>0</v>
      </c>
      <c r="S96" s="44">
        <f t="shared" si="106"/>
        <v>0</v>
      </c>
      <c r="T96" s="44">
        <f t="shared" si="107"/>
        <v>0</v>
      </c>
      <c r="U96" s="45">
        <v>0</v>
      </c>
      <c r="V96" s="45">
        <v>0</v>
      </c>
      <c r="W96" s="43">
        <v>0</v>
      </c>
      <c r="X96" s="43">
        <v>0</v>
      </c>
      <c r="Y96" s="43">
        <f t="shared" si="108"/>
        <v>0</v>
      </c>
      <c r="Z96" s="43">
        <f t="shared" si="109"/>
        <v>0</v>
      </c>
      <c r="AA96" s="43">
        <v>0</v>
      </c>
      <c r="AB96" s="43">
        <f t="shared" si="110"/>
        <v>0</v>
      </c>
      <c r="AC96" s="43">
        <v>0</v>
      </c>
      <c r="AD96" s="43">
        <f t="shared" si="48"/>
        <v>0</v>
      </c>
      <c r="AE96" s="43">
        <f t="shared" si="49"/>
        <v>0</v>
      </c>
      <c r="AF96" s="43">
        <f t="shared" si="49"/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3">
        <f t="shared" si="73"/>
        <v>0</v>
      </c>
      <c r="AN96" s="43">
        <f t="shared" si="98"/>
        <v>0</v>
      </c>
      <c r="AO96" s="50" t="s">
        <v>102</v>
      </c>
      <c r="AP96" s="33"/>
      <c r="AQ96" s="33"/>
    </row>
    <row r="97" spans="1:43" ht="31.5" customHeight="1" x14ac:dyDescent="0.25">
      <c r="A97" s="47" t="s">
        <v>76</v>
      </c>
      <c r="B97" s="48" t="s">
        <v>77</v>
      </c>
      <c r="C97" s="49" t="s">
        <v>104</v>
      </c>
      <c r="D97" s="50" t="s">
        <v>102</v>
      </c>
      <c r="E97" s="50" t="s">
        <v>102</v>
      </c>
      <c r="F97" s="50" t="s">
        <v>102</v>
      </c>
      <c r="G97" s="50" t="s">
        <v>102</v>
      </c>
      <c r="H97" s="43">
        <v>0</v>
      </c>
      <c r="I97" s="43">
        <f t="shared" si="102"/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4">
        <f t="shared" si="103"/>
        <v>0</v>
      </c>
      <c r="Q97" s="44">
        <f t="shared" si="104"/>
        <v>0</v>
      </c>
      <c r="R97" s="44">
        <f t="shared" si="105"/>
        <v>0</v>
      </c>
      <c r="S97" s="44">
        <f t="shared" si="106"/>
        <v>0</v>
      </c>
      <c r="T97" s="44">
        <f t="shared" si="107"/>
        <v>0</v>
      </c>
      <c r="U97" s="45">
        <v>0</v>
      </c>
      <c r="V97" s="45">
        <v>0</v>
      </c>
      <c r="W97" s="43">
        <v>0</v>
      </c>
      <c r="X97" s="43">
        <v>0</v>
      </c>
      <c r="Y97" s="43">
        <f t="shared" si="108"/>
        <v>0</v>
      </c>
      <c r="Z97" s="43">
        <f t="shared" si="109"/>
        <v>0</v>
      </c>
      <c r="AA97" s="43">
        <v>0</v>
      </c>
      <c r="AB97" s="43">
        <f t="shared" si="110"/>
        <v>0</v>
      </c>
      <c r="AC97" s="43">
        <v>0</v>
      </c>
      <c r="AD97" s="43">
        <f t="shared" si="48"/>
        <v>0</v>
      </c>
      <c r="AE97" s="43">
        <f>AD97</f>
        <v>0</v>
      </c>
      <c r="AF97" s="43">
        <f t="shared" si="49"/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f t="shared" ref="AM97:AM123" si="111">AC97+AE97+AG97+AI97+AK97</f>
        <v>0</v>
      </c>
      <c r="AN97" s="43">
        <f t="shared" si="98"/>
        <v>0</v>
      </c>
      <c r="AO97" s="50" t="s">
        <v>102</v>
      </c>
      <c r="AP97" s="33"/>
      <c r="AQ97" s="33"/>
    </row>
    <row r="98" spans="1:43" ht="31.5" customHeight="1" x14ac:dyDescent="0.25">
      <c r="A98" s="47" t="s">
        <v>78</v>
      </c>
      <c r="B98" s="48" t="s">
        <v>79</v>
      </c>
      <c r="C98" s="49" t="s">
        <v>104</v>
      </c>
      <c r="D98" s="50" t="s">
        <v>102</v>
      </c>
      <c r="E98" s="50" t="s">
        <v>102</v>
      </c>
      <c r="F98" s="50" t="s">
        <v>102</v>
      </c>
      <c r="G98" s="50" t="s">
        <v>102</v>
      </c>
      <c r="H98" s="43">
        <v>0</v>
      </c>
      <c r="I98" s="43">
        <f t="shared" si="102"/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4">
        <f t="shared" si="103"/>
        <v>0</v>
      </c>
      <c r="Q98" s="44">
        <f t="shared" si="104"/>
        <v>0</v>
      </c>
      <c r="R98" s="44">
        <f t="shared" si="105"/>
        <v>0</v>
      </c>
      <c r="S98" s="44">
        <f t="shared" si="106"/>
        <v>0</v>
      </c>
      <c r="T98" s="44">
        <f t="shared" si="107"/>
        <v>0</v>
      </c>
      <c r="U98" s="45">
        <v>0</v>
      </c>
      <c r="V98" s="45">
        <v>0</v>
      </c>
      <c r="W98" s="43">
        <v>0</v>
      </c>
      <c r="X98" s="43">
        <v>0</v>
      </c>
      <c r="Y98" s="43">
        <f t="shared" si="108"/>
        <v>0</v>
      </c>
      <c r="Z98" s="43">
        <f t="shared" si="109"/>
        <v>0</v>
      </c>
      <c r="AA98" s="43">
        <v>0</v>
      </c>
      <c r="AB98" s="43">
        <f t="shared" si="110"/>
        <v>0</v>
      </c>
      <c r="AC98" s="43">
        <v>0</v>
      </c>
      <c r="AD98" s="43">
        <f t="shared" si="48"/>
        <v>0</v>
      </c>
      <c r="AE98" s="43">
        <f t="shared" si="49"/>
        <v>0</v>
      </c>
      <c r="AF98" s="43">
        <f t="shared" si="49"/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3">
        <f t="shared" si="111"/>
        <v>0</v>
      </c>
      <c r="AN98" s="43">
        <f t="shared" si="98"/>
        <v>0</v>
      </c>
      <c r="AO98" s="50" t="s">
        <v>102</v>
      </c>
      <c r="AP98" s="33"/>
      <c r="AQ98" s="33"/>
    </row>
    <row r="99" spans="1:43" ht="31.5" customHeight="1" x14ac:dyDescent="0.25">
      <c r="A99" s="47" t="s">
        <v>80</v>
      </c>
      <c r="B99" s="48" t="s">
        <v>81</v>
      </c>
      <c r="C99" s="49" t="s">
        <v>104</v>
      </c>
      <c r="D99" s="50" t="s">
        <v>102</v>
      </c>
      <c r="E99" s="50" t="s">
        <v>102</v>
      </c>
      <c r="F99" s="50" t="s">
        <v>102</v>
      </c>
      <c r="G99" s="50" t="s">
        <v>102</v>
      </c>
      <c r="H99" s="43">
        <v>0</v>
      </c>
      <c r="I99" s="43">
        <f t="shared" si="102"/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4">
        <f t="shared" si="103"/>
        <v>0</v>
      </c>
      <c r="Q99" s="44">
        <f t="shared" si="104"/>
        <v>0</v>
      </c>
      <c r="R99" s="44">
        <f t="shared" si="105"/>
        <v>0</v>
      </c>
      <c r="S99" s="44">
        <f t="shared" si="106"/>
        <v>0</v>
      </c>
      <c r="T99" s="44">
        <f t="shared" si="107"/>
        <v>0</v>
      </c>
      <c r="U99" s="45">
        <v>0</v>
      </c>
      <c r="V99" s="45">
        <v>0</v>
      </c>
      <c r="W99" s="43">
        <v>0</v>
      </c>
      <c r="X99" s="43">
        <v>0</v>
      </c>
      <c r="Y99" s="43">
        <f t="shared" si="108"/>
        <v>0</v>
      </c>
      <c r="Z99" s="43">
        <f t="shared" si="109"/>
        <v>0</v>
      </c>
      <c r="AA99" s="43">
        <v>0</v>
      </c>
      <c r="AB99" s="43">
        <f t="shared" si="110"/>
        <v>0</v>
      </c>
      <c r="AC99" s="43">
        <v>0</v>
      </c>
      <c r="AD99" s="43">
        <f t="shared" si="48"/>
        <v>0</v>
      </c>
      <c r="AE99" s="43">
        <f t="shared" si="49"/>
        <v>0</v>
      </c>
      <c r="AF99" s="43">
        <f t="shared" si="49"/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f t="shared" si="111"/>
        <v>0</v>
      </c>
      <c r="AN99" s="43">
        <f t="shared" si="98"/>
        <v>0</v>
      </c>
      <c r="AO99" s="50" t="s">
        <v>102</v>
      </c>
      <c r="AP99" s="33"/>
      <c r="AQ99" s="33"/>
    </row>
    <row r="100" spans="1:43" ht="31.5" customHeight="1" x14ac:dyDescent="0.25">
      <c r="A100" s="47" t="s">
        <v>82</v>
      </c>
      <c r="B100" s="48" t="s">
        <v>83</v>
      </c>
      <c r="C100" s="49" t="s">
        <v>104</v>
      </c>
      <c r="D100" s="50" t="s">
        <v>102</v>
      </c>
      <c r="E100" s="50" t="s">
        <v>102</v>
      </c>
      <c r="F100" s="50" t="s">
        <v>102</v>
      </c>
      <c r="G100" s="50" t="s">
        <v>102</v>
      </c>
      <c r="H100" s="43">
        <v>0</v>
      </c>
      <c r="I100" s="43">
        <f t="shared" si="102"/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4">
        <f t="shared" si="103"/>
        <v>0</v>
      </c>
      <c r="Q100" s="44">
        <f t="shared" si="104"/>
        <v>0</v>
      </c>
      <c r="R100" s="44">
        <f t="shared" si="105"/>
        <v>0</v>
      </c>
      <c r="S100" s="44">
        <f t="shared" si="106"/>
        <v>0</v>
      </c>
      <c r="T100" s="44">
        <f t="shared" si="107"/>
        <v>0</v>
      </c>
      <c r="U100" s="45">
        <v>0</v>
      </c>
      <c r="V100" s="45">
        <v>0</v>
      </c>
      <c r="W100" s="43">
        <v>0</v>
      </c>
      <c r="X100" s="43">
        <v>0</v>
      </c>
      <c r="Y100" s="43">
        <f t="shared" si="108"/>
        <v>0</v>
      </c>
      <c r="Z100" s="43">
        <f t="shared" si="109"/>
        <v>0</v>
      </c>
      <c r="AA100" s="43">
        <v>0</v>
      </c>
      <c r="AB100" s="43">
        <f t="shared" si="110"/>
        <v>0</v>
      </c>
      <c r="AC100" s="43">
        <v>0</v>
      </c>
      <c r="AD100" s="43">
        <f t="shared" si="48"/>
        <v>0</v>
      </c>
      <c r="AE100" s="43">
        <f t="shared" si="49"/>
        <v>0</v>
      </c>
      <c r="AF100" s="43">
        <f t="shared" si="49"/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f t="shared" si="111"/>
        <v>0</v>
      </c>
      <c r="AN100" s="43">
        <f t="shared" si="98"/>
        <v>0</v>
      </c>
      <c r="AO100" s="50" t="s">
        <v>102</v>
      </c>
      <c r="AP100" s="33"/>
      <c r="AQ100" s="33"/>
    </row>
    <row r="101" spans="1:43" ht="31.5" x14ac:dyDescent="0.25">
      <c r="A101" s="47" t="s">
        <v>84</v>
      </c>
      <c r="B101" s="48" t="s">
        <v>85</v>
      </c>
      <c r="C101" s="49" t="s">
        <v>104</v>
      </c>
      <c r="D101" s="50" t="s">
        <v>102</v>
      </c>
      <c r="E101" s="50" t="s">
        <v>102</v>
      </c>
      <c r="F101" s="50" t="s">
        <v>102</v>
      </c>
      <c r="G101" s="50" t="s">
        <v>102</v>
      </c>
      <c r="H101" s="43">
        <v>0</v>
      </c>
      <c r="I101" s="43">
        <f t="shared" si="102"/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4">
        <f t="shared" si="103"/>
        <v>0</v>
      </c>
      <c r="Q101" s="44">
        <f t="shared" si="104"/>
        <v>0</v>
      </c>
      <c r="R101" s="44">
        <f t="shared" si="105"/>
        <v>0</v>
      </c>
      <c r="S101" s="44">
        <f t="shared" si="106"/>
        <v>0</v>
      </c>
      <c r="T101" s="44">
        <f t="shared" si="107"/>
        <v>0</v>
      </c>
      <c r="U101" s="45">
        <v>0</v>
      </c>
      <c r="V101" s="45">
        <v>0</v>
      </c>
      <c r="W101" s="43">
        <v>0</v>
      </c>
      <c r="X101" s="43">
        <v>0</v>
      </c>
      <c r="Y101" s="43">
        <f t="shared" si="108"/>
        <v>0</v>
      </c>
      <c r="Z101" s="43">
        <f t="shared" si="109"/>
        <v>0</v>
      </c>
      <c r="AA101" s="43">
        <v>0</v>
      </c>
      <c r="AB101" s="43">
        <f t="shared" si="110"/>
        <v>0</v>
      </c>
      <c r="AC101" s="43">
        <v>0</v>
      </c>
      <c r="AD101" s="43">
        <f t="shared" si="48"/>
        <v>0</v>
      </c>
      <c r="AE101" s="43">
        <f t="shared" si="49"/>
        <v>0</v>
      </c>
      <c r="AF101" s="43">
        <f t="shared" si="49"/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f t="shared" si="111"/>
        <v>0</v>
      </c>
      <c r="AN101" s="43">
        <f t="shared" si="98"/>
        <v>0</v>
      </c>
      <c r="AO101" s="50" t="s">
        <v>102</v>
      </c>
      <c r="AP101" s="33"/>
      <c r="AQ101" s="33"/>
    </row>
    <row r="102" spans="1:43" ht="15.75" customHeight="1" x14ac:dyDescent="0.25">
      <c r="A102" s="47" t="s">
        <v>86</v>
      </c>
      <c r="B102" s="48" t="s">
        <v>87</v>
      </c>
      <c r="C102" s="49" t="s">
        <v>104</v>
      </c>
      <c r="D102" s="50" t="s">
        <v>102</v>
      </c>
      <c r="E102" s="50" t="s">
        <v>102</v>
      </c>
      <c r="F102" s="50" t="s">
        <v>102</v>
      </c>
      <c r="G102" s="50" t="s">
        <v>102</v>
      </c>
      <c r="H102" s="43">
        <v>0</v>
      </c>
      <c r="I102" s="43">
        <f t="shared" si="102"/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4">
        <f t="shared" si="103"/>
        <v>0</v>
      </c>
      <c r="Q102" s="44">
        <f t="shared" si="104"/>
        <v>0</v>
      </c>
      <c r="R102" s="44">
        <f t="shared" si="105"/>
        <v>0</v>
      </c>
      <c r="S102" s="44">
        <f t="shared" si="106"/>
        <v>0</v>
      </c>
      <c r="T102" s="44">
        <f t="shared" si="107"/>
        <v>0</v>
      </c>
      <c r="U102" s="45">
        <v>0</v>
      </c>
      <c r="V102" s="45">
        <v>0</v>
      </c>
      <c r="W102" s="43">
        <v>0</v>
      </c>
      <c r="X102" s="43">
        <v>0</v>
      </c>
      <c r="Y102" s="43">
        <f t="shared" si="108"/>
        <v>0</v>
      </c>
      <c r="Z102" s="43">
        <f t="shared" si="109"/>
        <v>0</v>
      </c>
      <c r="AA102" s="43">
        <v>0</v>
      </c>
      <c r="AB102" s="43">
        <f t="shared" si="110"/>
        <v>0</v>
      </c>
      <c r="AC102" s="43">
        <v>0</v>
      </c>
      <c r="AD102" s="43">
        <f t="shared" si="48"/>
        <v>0</v>
      </c>
      <c r="AE102" s="43">
        <f t="shared" si="49"/>
        <v>0</v>
      </c>
      <c r="AF102" s="43">
        <f t="shared" si="49"/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f t="shared" si="111"/>
        <v>0</v>
      </c>
      <c r="AN102" s="43">
        <f t="shared" si="98"/>
        <v>0</v>
      </c>
      <c r="AO102" s="50" t="s">
        <v>102</v>
      </c>
      <c r="AP102" s="33"/>
      <c r="AQ102" s="33"/>
    </row>
    <row r="103" spans="1:43" ht="31.5" x14ac:dyDescent="0.25">
      <c r="A103" s="47" t="s">
        <v>88</v>
      </c>
      <c r="B103" s="48" t="s">
        <v>89</v>
      </c>
      <c r="C103" s="49" t="s">
        <v>104</v>
      </c>
      <c r="D103" s="50" t="s">
        <v>102</v>
      </c>
      <c r="E103" s="50" t="s">
        <v>102</v>
      </c>
      <c r="F103" s="50" t="s">
        <v>102</v>
      </c>
      <c r="G103" s="50" t="s">
        <v>102</v>
      </c>
      <c r="H103" s="43">
        <v>0</v>
      </c>
      <c r="I103" s="43">
        <f t="shared" si="102"/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4">
        <f t="shared" si="103"/>
        <v>0</v>
      </c>
      <c r="Q103" s="44">
        <f t="shared" si="104"/>
        <v>0</v>
      </c>
      <c r="R103" s="44">
        <f t="shared" si="105"/>
        <v>0</v>
      </c>
      <c r="S103" s="44">
        <f t="shared" si="106"/>
        <v>0</v>
      </c>
      <c r="T103" s="44">
        <f t="shared" si="107"/>
        <v>0</v>
      </c>
      <c r="U103" s="45">
        <v>0</v>
      </c>
      <c r="V103" s="45">
        <v>0</v>
      </c>
      <c r="W103" s="43">
        <v>0</v>
      </c>
      <c r="X103" s="43">
        <v>0</v>
      </c>
      <c r="Y103" s="43">
        <f t="shared" si="108"/>
        <v>0</v>
      </c>
      <c r="Z103" s="43">
        <f t="shared" si="109"/>
        <v>0</v>
      </c>
      <c r="AA103" s="43">
        <v>0</v>
      </c>
      <c r="AB103" s="43">
        <f t="shared" si="110"/>
        <v>0</v>
      </c>
      <c r="AC103" s="43">
        <v>0</v>
      </c>
      <c r="AD103" s="43">
        <f t="shared" ref="AD103:AD122" si="112">AC103</f>
        <v>0</v>
      </c>
      <c r="AE103" s="43">
        <f t="shared" ref="AE103:AF122" si="113">AD103</f>
        <v>0</v>
      </c>
      <c r="AF103" s="43">
        <f t="shared" si="113"/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f t="shared" si="111"/>
        <v>0</v>
      </c>
      <c r="AN103" s="43">
        <f t="shared" si="98"/>
        <v>0</v>
      </c>
      <c r="AO103" s="50" t="s">
        <v>102</v>
      </c>
      <c r="AP103" s="33"/>
      <c r="AQ103" s="33"/>
    </row>
    <row r="104" spans="1:43" ht="31.5" x14ac:dyDescent="0.25">
      <c r="A104" s="47" t="s">
        <v>90</v>
      </c>
      <c r="B104" s="48" t="s">
        <v>91</v>
      </c>
      <c r="C104" s="49" t="s">
        <v>104</v>
      </c>
      <c r="D104" s="50" t="s">
        <v>102</v>
      </c>
      <c r="E104" s="50" t="s">
        <v>102</v>
      </c>
      <c r="F104" s="50" t="s">
        <v>102</v>
      </c>
      <c r="G104" s="50" t="s">
        <v>102</v>
      </c>
      <c r="H104" s="43">
        <v>0</v>
      </c>
      <c r="I104" s="43">
        <f t="shared" si="102"/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4">
        <f t="shared" si="103"/>
        <v>0</v>
      </c>
      <c r="Q104" s="44">
        <f t="shared" si="104"/>
        <v>0</v>
      </c>
      <c r="R104" s="44">
        <f t="shared" si="105"/>
        <v>0</v>
      </c>
      <c r="S104" s="44">
        <f t="shared" si="106"/>
        <v>0</v>
      </c>
      <c r="T104" s="44">
        <f t="shared" si="107"/>
        <v>0</v>
      </c>
      <c r="U104" s="45">
        <v>0</v>
      </c>
      <c r="V104" s="45">
        <v>0</v>
      </c>
      <c r="W104" s="43">
        <v>0</v>
      </c>
      <c r="X104" s="43">
        <v>0</v>
      </c>
      <c r="Y104" s="43">
        <f t="shared" si="108"/>
        <v>0</v>
      </c>
      <c r="Z104" s="43">
        <f t="shared" si="109"/>
        <v>0</v>
      </c>
      <c r="AA104" s="43">
        <v>0</v>
      </c>
      <c r="AB104" s="43">
        <f t="shared" si="110"/>
        <v>0</v>
      </c>
      <c r="AC104" s="43">
        <v>0</v>
      </c>
      <c r="AD104" s="43">
        <f t="shared" si="112"/>
        <v>0</v>
      </c>
      <c r="AE104" s="43">
        <f t="shared" si="113"/>
        <v>0</v>
      </c>
      <c r="AF104" s="43">
        <f t="shared" si="113"/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f t="shared" si="111"/>
        <v>0</v>
      </c>
      <c r="AN104" s="43">
        <f t="shared" si="98"/>
        <v>0</v>
      </c>
      <c r="AO104" s="50" t="s">
        <v>102</v>
      </c>
      <c r="AP104" s="33"/>
      <c r="AQ104" s="33"/>
    </row>
    <row r="105" spans="1:43" ht="31.5" x14ac:dyDescent="0.25">
      <c r="A105" s="47" t="s">
        <v>92</v>
      </c>
      <c r="B105" s="48" t="s">
        <v>93</v>
      </c>
      <c r="C105" s="49" t="s">
        <v>104</v>
      </c>
      <c r="D105" s="50" t="s">
        <v>102</v>
      </c>
      <c r="E105" s="50" t="s">
        <v>102</v>
      </c>
      <c r="F105" s="50" t="s">
        <v>102</v>
      </c>
      <c r="G105" s="50" t="s">
        <v>102</v>
      </c>
      <c r="H105" s="43">
        <v>0</v>
      </c>
      <c r="I105" s="43">
        <f t="shared" si="102"/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4">
        <f t="shared" si="103"/>
        <v>0</v>
      </c>
      <c r="Q105" s="44">
        <f t="shared" si="104"/>
        <v>0</v>
      </c>
      <c r="R105" s="44">
        <f t="shared" si="105"/>
        <v>0</v>
      </c>
      <c r="S105" s="44">
        <f t="shared" si="106"/>
        <v>0</v>
      </c>
      <c r="T105" s="44">
        <f t="shared" si="107"/>
        <v>0</v>
      </c>
      <c r="U105" s="45">
        <v>0</v>
      </c>
      <c r="V105" s="45">
        <v>0</v>
      </c>
      <c r="W105" s="43">
        <v>0</v>
      </c>
      <c r="X105" s="43">
        <v>0</v>
      </c>
      <c r="Y105" s="43">
        <f t="shared" si="108"/>
        <v>0</v>
      </c>
      <c r="Z105" s="43">
        <f t="shared" si="109"/>
        <v>0</v>
      </c>
      <c r="AA105" s="43">
        <v>0</v>
      </c>
      <c r="AB105" s="43">
        <f t="shared" si="110"/>
        <v>0</v>
      </c>
      <c r="AC105" s="43">
        <v>0</v>
      </c>
      <c r="AD105" s="43">
        <f t="shared" si="112"/>
        <v>0</v>
      </c>
      <c r="AE105" s="43">
        <f t="shared" si="113"/>
        <v>0</v>
      </c>
      <c r="AF105" s="43">
        <f t="shared" si="113"/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f t="shared" si="111"/>
        <v>0</v>
      </c>
      <c r="AN105" s="43">
        <f t="shared" si="98"/>
        <v>0</v>
      </c>
      <c r="AO105" s="50" t="s">
        <v>102</v>
      </c>
      <c r="AP105" s="33"/>
      <c r="AQ105" s="33"/>
    </row>
    <row r="106" spans="1:43" ht="31.5" x14ac:dyDescent="0.25">
      <c r="A106" s="47" t="s">
        <v>94</v>
      </c>
      <c r="B106" s="48" t="s">
        <v>95</v>
      </c>
      <c r="C106" s="49" t="s">
        <v>104</v>
      </c>
      <c r="D106" s="50" t="s">
        <v>102</v>
      </c>
      <c r="E106" s="50" t="s">
        <v>102</v>
      </c>
      <c r="F106" s="50" t="s">
        <v>102</v>
      </c>
      <c r="G106" s="50" t="s">
        <v>102</v>
      </c>
      <c r="H106" s="43">
        <v>0</v>
      </c>
      <c r="I106" s="43">
        <f t="shared" si="102"/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4">
        <f t="shared" si="103"/>
        <v>0</v>
      </c>
      <c r="Q106" s="44">
        <f t="shared" si="104"/>
        <v>0</v>
      </c>
      <c r="R106" s="44">
        <f t="shared" si="105"/>
        <v>0</v>
      </c>
      <c r="S106" s="44">
        <f t="shared" si="106"/>
        <v>0</v>
      </c>
      <c r="T106" s="44">
        <f t="shared" si="107"/>
        <v>0</v>
      </c>
      <c r="U106" s="45">
        <v>0</v>
      </c>
      <c r="V106" s="45">
        <v>0</v>
      </c>
      <c r="W106" s="43">
        <v>0</v>
      </c>
      <c r="X106" s="43">
        <v>0</v>
      </c>
      <c r="Y106" s="43">
        <f t="shared" si="108"/>
        <v>0</v>
      </c>
      <c r="Z106" s="43">
        <f t="shared" si="109"/>
        <v>0</v>
      </c>
      <c r="AA106" s="43">
        <v>0</v>
      </c>
      <c r="AB106" s="43">
        <f t="shared" si="110"/>
        <v>0</v>
      </c>
      <c r="AC106" s="43">
        <v>0</v>
      </c>
      <c r="AD106" s="43">
        <f t="shared" si="112"/>
        <v>0</v>
      </c>
      <c r="AE106" s="43">
        <f t="shared" si="113"/>
        <v>0</v>
      </c>
      <c r="AF106" s="43">
        <f t="shared" si="113"/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f t="shared" si="111"/>
        <v>0</v>
      </c>
      <c r="AN106" s="43">
        <f t="shared" si="98"/>
        <v>0</v>
      </c>
      <c r="AO106" s="50" t="s">
        <v>102</v>
      </c>
      <c r="AP106" s="33"/>
      <c r="AQ106" s="33"/>
    </row>
    <row r="107" spans="1:43" ht="31.5" x14ac:dyDescent="0.25">
      <c r="A107" s="47" t="s">
        <v>96</v>
      </c>
      <c r="B107" s="48" t="s">
        <v>97</v>
      </c>
      <c r="C107" s="49" t="s">
        <v>104</v>
      </c>
      <c r="D107" s="50" t="s">
        <v>102</v>
      </c>
      <c r="E107" s="61" t="s">
        <v>102</v>
      </c>
      <c r="F107" s="61" t="s">
        <v>102</v>
      </c>
      <c r="G107" s="50" t="s">
        <v>102</v>
      </c>
      <c r="H107" s="43">
        <v>0</v>
      </c>
      <c r="I107" s="43">
        <f t="shared" si="102"/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4">
        <f t="shared" si="103"/>
        <v>0</v>
      </c>
      <c r="Q107" s="44">
        <f t="shared" si="104"/>
        <v>0</v>
      </c>
      <c r="R107" s="44">
        <f t="shared" si="105"/>
        <v>0</v>
      </c>
      <c r="S107" s="44">
        <f t="shared" si="106"/>
        <v>0</v>
      </c>
      <c r="T107" s="44">
        <f t="shared" si="107"/>
        <v>0</v>
      </c>
      <c r="U107" s="45">
        <v>0</v>
      </c>
      <c r="V107" s="45">
        <v>0</v>
      </c>
      <c r="W107" s="43">
        <v>0</v>
      </c>
      <c r="X107" s="43">
        <v>0</v>
      </c>
      <c r="Y107" s="43">
        <f t="shared" si="108"/>
        <v>0</v>
      </c>
      <c r="Z107" s="43">
        <f t="shared" si="109"/>
        <v>0</v>
      </c>
      <c r="AA107" s="43">
        <v>0</v>
      </c>
      <c r="AB107" s="43">
        <f t="shared" si="110"/>
        <v>0</v>
      </c>
      <c r="AC107" s="43">
        <v>0</v>
      </c>
      <c r="AD107" s="43">
        <f t="shared" si="112"/>
        <v>0</v>
      </c>
      <c r="AE107" s="43">
        <f t="shared" si="113"/>
        <v>0</v>
      </c>
      <c r="AF107" s="43">
        <f t="shared" si="113"/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f t="shared" si="111"/>
        <v>0</v>
      </c>
      <c r="AN107" s="43">
        <f t="shared" si="98"/>
        <v>0</v>
      </c>
      <c r="AO107" s="44" t="s">
        <v>102</v>
      </c>
      <c r="AP107" s="33"/>
      <c r="AQ107" s="33"/>
    </row>
    <row r="108" spans="1:43" ht="31.5" x14ac:dyDescent="0.25">
      <c r="A108" s="47" t="s">
        <v>98</v>
      </c>
      <c r="B108" s="48" t="s">
        <v>99</v>
      </c>
      <c r="C108" s="49" t="s">
        <v>104</v>
      </c>
      <c r="D108" s="50" t="s">
        <v>102</v>
      </c>
      <c r="E108" s="59" t="s">
        <v>102</v>
      </c>
      <c r="F108" s="59" t="s">
        <v>102</v>
      </c>
      <c r="G108" s="50" t="s">
        <v>102</v>
      </c>
      <c r="H108" s="43">
        <v>0</v>
      </c>
      <c r="I108" s="43">
        <f t="shared" si="102"/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4">
        <f t="shared" si="103"/>
        <v>0</v>
      </c>
      <c r="Q108" s="44">
        <f t="shared" si="104"/>
        <v>0</v>
      </c>
      <c r="R108" s="44">
        <f t="shared" si="105"/>
        <v>0</v>
      </c>
      <c r="S108" s="44">
        <f t="shared" si="106"/>
        <v>0</v>
      </c>
      <c r="T108" s="44">
        <f t="shared" si="107"/>
        <v>0</v>
      </c>
      <c r="U108" s="45">
        <v>0</v>
      </c>
      <c r="V108" s="45">
        <v>0</v>
      </c>
      <c r="W108" s="43">
        <v>0</v>
      </c>
      <c r="X108" s="43">
        <v>0</v>
      </c>
      <c r="Y108" s="43">
        <f t="shared" si="108"/>
        <v>0</v>
      </c>
      <c r="Z108" s="43">
        <f t="shared" si="109"/>
        <v>0</v>
      </c>
      <c r="AA108" s="43">
        <v>0</v>
      </c>
      <c r="AB108" s="43">
        <f t="shared" si="110"/>
        <v>0</v>
      </c>
      <c r="AC108" s="43">
        <v>0</v>
      </c>
      <c r="AD108" s="43">
        <f t="shared" si="112"/>
        <v>0</v>
      </c>
      <c r="AE108" s="43">
        <f t="shared" si="113"/>
        <v>0</v>
      </c>
      <c r="AF108" s="43">
        <f t="shared" si="113"/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f t="shared" si="111"/>
        <v>0</v>
      </c>
      <c r="AN108" s="43">
        <f t="shared" si="98"/>
        <v>0</v>
      </c>
      <c r="AO108" s="50" t="s">
        <v>102</v>
      </c>
      <c r="AP108" s="33"/>
      <c r="AQ108" s="33"/>
    </row>
    <row r="109" spans="1:43" ht="19.5" customHeight="1" x14ac:dyDescent="0.25">
      <c r="A109" s="47" t="s">
        <v>100</v>
      </c>
      <c r="B109" s="48" t="s">
        <v>101</v>
      </c>
      <c r="C109" s="49" t="s">
        <v>104</v>
      </c>
      <c r="D109" s="50" t="s">
        <v>102</v>
      </c>
      <c r="E109" s="61" t="s">
        <v>102</v>
      </c>
      <c r="F109" s="61" t="s">
        <v>102</v>
      </c>
      <c r="G109" s="61" t="s">
        <v>102</v>
      </c>
      <c r="H109" s="44">
        <f>SUM(H110:H126)</f>
        <v>0.86143075954342507</v>
      </c>
      <c r="I109" s="44">
        <f t="shared" ref="I109:AN109" si="114">SUM(I110:I126)</f>
        <v>0.8710067595434251</v>
      </c>
      <c r="J109" s="44">
        <f t="shared" si="114"/>
        <v>0</v>
      </c>
      <c r="K109" s="44">
        <f t="shared" si="114"/>
        <v>141.76540338098064</v>
      </c>
      <c r="L109" s="44">
        <f t="shared" si="114"/>
        <v>0</v>
      </c>
      <c r="M109" s="44">
        <f t="shared" si="114"/>
        <v>0.59934787839981696</v>
      </c>
      <c r="N109" s="44">
        <f t="shared" si="114"/>
        <v>141.1660555025808</v>
      </c>
      <c r="O109" s="44">
        <f t="shared" si="114"/>
        <v>0</v>
      </c>
      <c r="P109" s="44">
        <f t="shared" si="114"/>
        <v>141.88449536888101</v>
      </c>
      <c r="Q109" s="44">
        <f t="shared" si="114"/>
        <v>0</v>
      </c>
      <c r="R109" s="44">
        <f t="shared" si="114"/>
        <v>0.61961587839981691</v>
      </c>
      <c r="S109" s="44">
        <f t="shared" si="114"/>
        <v>141.26487949048118</v>
      </c>
      <c r="T109" s="44">
        <f t="shared" si="114"/>
        <v>0</v>
      </c>
      <c r="U109" s="44">
        <f t="shared" si="114"/>
        <v>0</v>
      </c>
      <c r="V109" s="44">
        <f t="shared" si="114"/>
        <v>0</v>
      </c>
      <c r="W109" s="44">
        <f t="shared" si="114"/>
        <v>0.86143075954342507</v>
      </c>
      <c r="X109" s="44">
        <f t="shared" si="114"/>
        <v>118.59131602098064</v>
      </c>
      <c r="Y109" s="44">
        <f t="shared" si="114"/>
        <v>0.8710067595434251</v>
      </c>
      <c r="Z109" s="44">
        <f t="shared" si="114"/>
        <v>112.59977506880968</v>
      </c>
      <c r="AA109" s="44">
        <f t="shared" si="114"/>
        <v>0</v>
      </c>
      <c r="AB109" s="44">
        <f t="shared" si="114"/>
        <v>0</v>
      </c>
      <c r="AC109" s="44">
        <f t="shared" si="114"/>
        <v>24.301665009457686</v>
      </c>
      <c r="AD109" s="44">
        <f t="shared" si="114"/>
        <v>23.174087693333334</v>
      </c>
      <c r="AE109" s="44">
        <f t="shared" si="114"/>
        <v>6.0818119474581103</v>
      </c>
      <c r="AF109" s="44">
        <f t="shared" si="114"/>
        <v>6.213551196737999</v>
      </c>
      <c r="AG109" s="44">
        <f t="shared" si="114"/>
        <v>0</v>
      </c>
      <c r="AH109" s="44">
        <f t="shared" si="114"/>
        <v>9.027099999999999E-2</v>
      </c>
      <c r="AI109" s="44">
        <f t="shared" si="114"/>
        <v>64.473412942785075</v>
      </c>
      <c r="AJ109" s="44">
        <f t="shared" si="114"/>
        <v>64.473412942785075</v>
      </c>
      <c r="AK109" s="44">
        <f t="shared" si="114"/>
        <v>48.036091126024616</v>
      </c>
      <c r="AL109" s="44">
        <f t="shared" si="114"/>
        <v>48.036091126024616</v>
      </c>
      <c r="AM109" s="44">
        <f t="shared" si="114"/>
        <v>142.89298102572545</v>
      </c>
      <c r="AN109" s="44">
        <f t="shared" si="114"/>
        <v>141.98741395888101</v>
      </c>
      <c r="AO109" s="30" t="s">
        <v>102</v>
      </c>
      <c r="AP109" s="33"/>
      <c r="AQ109" s="33"/>
    </row>
    <row r="110" spans="1:43" ht="79.5" customHeight="1" x14ac:dyDescent="0.25">
      <c r="A110" s="51" t="s">
        <v>108</v>
      </c>
      <c r="B110" s="52" t="s">
        <v>159</v>
      </c>
      <c r="C110" s="30" t="s">
        <v>207</v>
      </c>
      <c r="D110" s="50" t="s">
        <v>111</v>
      </c>
      <c r="E110" s="50">
        <v>2021</v>
      </c>
      <c r="F110" s="50">
        <v>2021</v>
      </c>
      <c r="G110" s="50">
        <v>2021</v>
      </c>
      <c r="H110" s="43" t="s">
        <v>102</v>
      </c>
      <c r="I110" s="43" t="s">
        <v>102</v>
      </c>
      <c r="J110" s="43">
        <v>0</v>
      </c>
      <c r="K110" s="43">
        <v>1.7036801126100001</v>
      </c>
      <c r="L110" s="43">
        <v>0</v>
      </c>
      <c r="M110" s="43">
        <v>0</v>
      </c>
      <c r="N110" s="43">
        <v>1.7036801126100001</v>
      </c>
      <c r="O110" s="43">
        <v>0</v>
      </c>
      <c r="P110" s="44">
        <f t="shared" ref="P110:P123" si="115">SUM(Q110:T110)</f>
        <v>1.8685</v>
      </c>
      <c r="Q110" s="44">
        <f t="shared" ref="Q110:R114" si="116">L110</f>
        <v>0</v>
      </c>
      <c r="R110" s="44">
        <f t="shared" si="116"/>
        <v>0</v>
      </c>
      <c r="S110" s="44">
        <v>1.8685</v>
      </c>
      <c r="T110" s="44">
        <f>O110</f>
        <v>0</v>
      </c>
      <c r="U110" s="45">
        <v>0</v>
      </c>
      <c r="V110" s="45">
        <v>0</v>
      </c>
      <c r="W110" s="43">
        <v>0</v>
      </c>
      <c r="X110" s="43">
        <v>1.7036801126100001</v>
      </c>
      <c r="Y110" s="43">
        <f t="shared" ref="Y110:Y114" si="117">W110</f>
        <v>0</v>
      </c>
      <c r="Z110" s="43">
        <v>0</v>
      </c>
      <c r="AA110" s="43">
        <v>0</v>
      </c>
      <c r="AB110" s="43">
        <f t="shared" ref="AB110:AB119" si="118">AA110</f>
        <v>0</v>
      </c>
      <c r="AC110" s="43">
        <v>0</v>
      </c>
      <c r="AD110" s="43">
        <f t="shared" si="112"/>
        <v>0</v>
      </c>
      <c r="AE110" s="43">
        <v>1.7036801126099999</v>
      </c>
      <c r="AF110" s="43">
        <f>P110</f>
        <v>1.8685</v>
      </c>
      <c r="AG110" s="43">
        <v>0</v>
      </c>
      <c r="AH110" s="43">
        <f>AH111+AH116+AH119+AH132</f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f t="shared" si="111"/>
        <v>1.7036801126099999</v>
      </c>
      <c r="AN110" s="43">
        <f t="shared" si="98"/>
        <v>1.8685</v>
      </c>
      <c r="AO110" s="52"/>
      <c r="AP110" s="33"/>
      <c r="AQ110" s="33"/>
    </row>
    <row r="111" spans="1:43" ht="96" customHeight="1" x14ac:dyDescent="0.25">
      <c r="A111" s="51" t="s">
        <v>109</v>
      </c>
      <c r="B111" s="52" t="s">
        <v>160</v>
      </c>
      <c r="C111" s="30" t="s">
        <v>184</v>
      </c>
      <c r="D111" s="50" t="s">
        <v>111</v>
      </c>
      <c r="E111" s="50">
        <v>2021</v>
      </c>
      <c r="F111" s="50">
        <v>2021</v>
      </c>
      <c r="G111" s="50">
        <v>2021</v>
      </c>
      <c r="H111" s="43" t="s">
        <v>102</v>
      </c>
      <c r="I111" s="43" t="s">
        <v>102</v>
      </c>
      <c r="J111" s="43">
        <v>0</v>
      </c>
      <c r="K111" s="43">
        <v>0.24200008842416401</v>
      </c>
      <c r="L111" s="43">
        <v>0</v>
      </c>
      <c r="M111" s="43">
        <v>0</v>
      </c>
      <c r="N111" s="43">
        <v>0.24200008842416401</v>
      </c>
      <c r="O111" s="43">
        <v>0</v>
      </c>
      <c r="P111" s="44">
        <f t="shared" si="115"/>
        <v>0</v>
      </c>
      <c r="Q111" s="44">
        <f t="shared" si="116"/>
        <v>0</v>
      </c>
      <c r="R111" s="44">
        <f t="shared" si="116"/>
        <v>0</v>
      </c>
      <c r="S111" s="44">
        <f t="shared" ref="S111:S123" si="119">AN111</f>
        <v>0</v>
      </c>
      <c r="T111" s="44">
        <f>O111</f>
        <v>0</v>
      </c>
      <c r="U111" s="45">
        <v>0</v>
      </c>
      <c r="V111" s="45">
        <v>0</v>
      </c>
      <c r="W111" s="43">
        <v>0</v>
      </c>
      <c r="X111" s="43">
        <v>0.24200008842416401</v>
      </c>
      <c r="Y111" s="43">
        <f t="shared" si="117"/>
        <v>0</v>
      </c>
      <c r="Z111" s="43">
        <v>0</v>
      </c>
      <c r="AA111" s="43">
        <v>0</v>
      </c>
      <c r="AB111" s="43">
        <f t="shared" si="118"/>
        <v>0</v>
      </c>
      <c r="AC111" s="43">
        <v>0</v>
      </c>
      <c r="AD111" s="43">
        <f t="shared" si="112"/>
        <v>0</v>
      </c>
      <c r="AE111" s="43">
        <v>0.24200008842416421</v>
      </c>
      <c r="AF111" s="43">
        <v>0</v>
      </c>
      <c r="AG111" s="43">
        <v>0</v>
      </c>
      <c r="AH111" s="43">
        <f>AH112+AH117+AH120+AH133</f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f t="shared" si="111"/>
        <v>0.24200008842416421</v>
      </c>
      <c r="AN111" s="43">
        <f t="shared" si="98"/>
        <v>0</v>
      </c>
      <c r="AO111" s="52"/>
      <c r="AP111" s="33"/>
      <c r="AQ111" s="33"/>
    </row>
    <row r="112" spans="1:43" ht="91.5" customHeight="1" x14ac:dyDescent="0.25">
      <c r="A112" s="51" t="s">
        <v>110</v>
      </c>
      <c r="B112" s="52" t="s">
        <v>161</v>
      </c>
      <c r="C112" s="30" t="s">
        <v>185</v>
      </c>
      <c r="D112" s="50" t="s">
        <v>111</v>
      </c>
      <c r="E112" s="50">
        <v>2021</v>
      </c>
      <c r="F112" s="50">
        <v>2021</v>
      </c>
      <c r="G112" s="50">
        <v>2021</v>
      </c>
      <c r="H112" s="43" t="s">
        <v>102</v>
      </c>
      <c r="I112" s="43" t="s">
        <v>102</v>
      </c>
      <c r="J112" s="43">
        <v>0</v>
      </c>
      <c r="K112" s="43">
        <v>0.29428910113680001</v>
      </c>
      <c r="L112" s="43">
        <v>0</v>
      </c>
      <c r="M112" s="43">
        <v>0</v>
      </c>
      <c r="N112" s="43">
        <v>0.29428910113680001</v>
      </c>
      <c r="O112" s="43">
        <v>0</v>
      </c>
      <c r="P112" s="44">
        <f t="shared" si="115"/>
        <v>0.47849999999999998</v>
      </c>
      <c r="Q112" s="44">
        <f t="shared" si="116"/>
        <v>0</v>
      </c>
      <c r="R112" s="44">
        <f t="shared" si="116"/>
        <v>0</v>
      </c>
      <c r="S112" s="44">
        <v>0.47849999999999998</v>
      </c>
      <c r="T112" s="44">
        <f>O112</f>
        <v>0</v>
      </c>
      <c r="U112" s="45">
        <v>0</v>
      </c>
      <c r="V112" s="45">
        <v>0</v>
      </c>
      <c r="W112" s="43">
        <v>0</v>
      </c>
      <c r="X112" s="43">
        <v>0.29428910113680001</v>
      </c>
      <c r="Y112" s="43">
        <f t="shared" si="117"/>
        <v>0</v>
      </c>
      <c r="Z112" s="43">
        <v>0</v>
      </c>
      <c r="AA112" s="43">
        <v>0</v>
      </c>
      <c r="AB112" s="43">
        <f t="shared" si="118"/>
        <v>0</v>
      </c>
      <c r="AC112" s="43">
        <v>0</v>
      </c>
      <c r="AD112" s="43">
        <f t="shared" si="112"/>
        <v>0</v>
      </c>
      <c r="AE112" s="43">
        <v>0.29428910113680001</v>
      </c>
      <c r="AF112" s="43">
        <f>P112</f>
        <v>0.47849999999999998</v>
      </c>
      <c r="AG112" s="43">
        <v>0</v>
      </c>
      <c r="AH112" s="43">
        <f>AH113+AH118+AH121+AH134</f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f t="shared" si="111"/>
        <v>0.29428910113680001</v>
      </c>
      <c r="AN112" s="43">
        <f t="shared" si="98"/>
        <v>0.47849999999999998</v>
      </c>
      <c r="AO112" s="52"/>
      <c r="AP112" s="33"/>
      <c r="AQ112" s="33"/>
    </row>
    <row r="113" spans="1:43" ht="59.25" customHeight="1" x14ac:dyDescent="0.25">
      <c r="A113" s="51" t="s">
        <v>112</v>
      </c>
      <c r="B113" s="52" t="s">
        <v>172</v>
      </c>
      <c r="C113" s="30" t="s">
        <v>186</v>
      </c>
      <c r="D113" s="50" t="s">
        <v>111</v>
      </c>
      <c r="E113" s="50">
        <v>2021</v>
      </c>
      <c r="F113" s="50">
        <v>2021</v>
      </c>
      <c r="G113" s="50">
        <v>2021</v>
      </c>
      <c r="H113" s="43" t="s">
        <v>102</v>
      </c>
      <c r="I113" s="43" t="s">
        <v>102</v>
      </c>
      <c r="J113" s="43">
        <v>0</v>
      </c>
      <c r="K113" s="43">
        <v>0.15947717</v>
      </c>
      <c r="L113" s="43">
        <v>0</v>
      </c>
      <c r="M113" s="43">
        <v>0</v>
      </c>
      <c r="N113" s="43">
        <v>0.15947717</v>
      </c>
      <c r="O113" s="43">
        <v>0</v>
      </c>
      <c r="P113" s="44">
        <f t="shared" si="115"/>
        <v>7.6362616738000003E-2</v>
      </c>
      <c r="Q113" s="44">
        <f t="shared" si="116"/>
        <v>0</v>
      </c>
      <c r="R113" s="44">
        <f t="shared" si="116"/>
        <v>0</v>
      </c>
      <c r="S113" s="44">
        <v>7.6362616738000003E-2</v>
      </c>
      <c r="T113" s="44">
        <f>O113</f>
        <v>0</v>
      </c>
      <c r="U113" s="45">
        <v>0</v>
      </c>
      <c r="V113" s="45">
        <v>0</v>
      </c>
      <c r="W113" s="43">
        <v>0</v>
      </c>
      <c r="X113" s="43">
        <v>0.15947717</v>
      </c>
      <c r="Y113" s="43">
        <f t="shared" si="117"/>
        <v>0</v>
      </c>
      <c r="Z113" s="43">
        <v>0</v>
      </c>
      <c r="AA113" s="43">
        <v>0</v>
      </c>
      <c r="AB113" s="43">
        <f t="shared" si="118"/>
        <v>0</v>
      </c>
      <c r="AC113" s="43">
        <v>0</v>
      </c>
      <c r="AD113" s="43">
        <f t="shared" si="112"/>
        <v>0</v>
      </c>
      <c r="AE113" s="43">
        <v>0.15947716528714598</v>
      </c>
      <c r="AF113" s="43">
        <f>P113</f>
        <v>7.6362616738000003E-2</v>
      </c>
      <c r="AG113" s="43">
        <v>0</v>
      </c>
      <c r="AH113" s="43">
        <f>AH114+AH119+AH122+AH135</f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f t="shared" si="111"/>
        <v>0.15947716528714598</v>
      </c>
      <c r="AN113" s="43">
        <f t="shared" si="98"/>
        <v>7.6362616738000003E-2</v>
      </c>
      <c r="AO113" s="52"/>
      <c r="AP113" s="33"/>
      <c r="AQ113" s="33"/>
    </row>
    <row r="114" spans="1:43" ht="55.5" customHeight="1" x14ac:dyDescent="0.25">
      <c r="A114" s="51" t="s">
        <v>122</v>
      </c>
      <c r="B114" s="52" t="s">
        <v>173</v>
      </c>
      <c r="C114" s="30" t="s">
        <v>187</v>
      </c>
      <c r="D114" s="50" t="s">
        <v>111</v>
      </c>
      <c r="E114" s="50">
        <v>2021</v>
      </c>
      <c r="F114" s="50">
        <v>2021</v>
      </c>
      <c r="G114" s="50">
        <v>2021</v>
      </c>
      <c r="H114" s="43" t="s">
        <v>102</v>
      </c>
      <c r="I114" s="43" t="s">
        <v>102</v>
      </c>
      <c r="J114" s="43">
        <v>0</v>
      </c>
      <c r="K114" s="43">
        <v>3.6823654800000001</v>
      </c>
      <c r="L114" s="43">
        <v>0</v>
      </c>
      <c r="M114" s="43">
        <v>0</v>
      </c>
      <c r="N114" s="43">
        <v>3.6823654800000001</v>
      </c>
      <c r="O114" s="43">
        <v>0</v>
      </c>
      <c r="P114" s="44">
        <f t="shared" si="115"/>
        <v>3.6872699899999994</v>
      </c>
      <c r="Q114" s="44">
        <f t="shared" si="116"/>
        <v>0</v>
      </c>
      <c r="R114" s="44">
        <f t="shared" si="116"/>
        <v>0</v>
      </c>
      <c r="S114" s="44">
        <v>3.6872699899999994</v>
      </c>
      <c r="T114" s="44">
        <f>O114</f>
        <v>0</v>
      </c>
      <c r="U114" s="45">
        <v>0</v>
      </c>
      <c r="V114" s="45">
        <v>0</v>
      </c>
      <c r="W114" s="43">
        <v>0</v>
      </c>
      <c r="X114" s="43">
        <v>3.6823654800000001</v>
      </c>
      <c r="Y114" s="43">
        <f t="shared" si="117"/>
        <v>0</v>
      </c>
      <c r="Z114" s="43">
        <v>0</v>
      </c>
      <c r="AA114" s="43">
        <v>0</v>
      </c>
      <c r="AB114" s="43">
        <f t="shared" si="118"/>
        <v>0</v>
      </c>
      <c r="AC114" s="43">
        <v>0</v>
      </c>
      <c r="AD114" s="43">
        <f t="shared" si="112"/>
        <v>0</v>
      </c>
      <c r="AE114" s="43">
        <v>3.6823654800000001</v>
      </c>
      <c r="AF114" s="43">
        <f>S114</f>
        <v>3.6872699899999994</v>
      </c>
      <c r="AG114" s="43">
        <v>0</v>
      </c>
      <c r="AH114" s="43">
        <f>AH115+AH120+AH127+AH136</f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f t="shared" si="111"/>
        <v>3.6823654800000001</v>
      </c>
      <c r="AN114" s="43">
        <f t="shared" si="98"/>
        <v>3.6872699899999994</v>
      </c>
      <c r="AO114" s="52"/>
      <c r="AP114" s="33"/>
      <c r="AQ114" s="33"/>
    </row>
    <row r="115" spans="1:43" ht="54.75" customHeight="1" x14ac:dyDescent="0.25">
      <c r="A115" s="51" t="s">
        <v>123</v>
      </c>
      <c r="B115" s="52" t="s">
        <v>205</v>
      </c>
      <c r="C115" s="30" t="s">
        <v>206</v>
      </c>
      <c r="D115" s="50" t="s">
        <v>111</v>
      </c>
      <c r="E115" s="50">
        <v>2020</v>
      </c>
      <c r="F115" s="50">
        <v>2020</v>
      </c>
      <c r="G115" s="50">
        <v>2022</v>
      </c>
      <c r="H115" s="43" t="s">
        <v>102</v>
      </c>
      <c r="I115" s="43" t="s">
        <v>102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4">
        <f t="shared" si="115"/>
        <v>0</v>
      </c>
      <c r="Q115" s="44">
        <f t="shared" ref="Q115:R122" si="120">L115</f>
        <v>0</v>
      </c>
      <c r="R115" s="44">
        <f t="shared" si="120"/>
        <v>0</v>
      </c>
      <c r="S115" s="44">
        <f t="shared" si="119"/>
        <v>0</v>
      </c>
      <c r="T115" s="44">
        <f t="shared" ref="T115:T122" si="121">O115</f>
        <v>0</v>
      </c>
      <c r="U115" s="45">
        <v>0</v>
      </c>
      <c r="V115" s="45">
        <v>0</v>
      </c>
      <c r="W115" s="43" t="s">
        <v>102</v>
      </c>
      <c r="X115" s="44">
        <v>0</v>
      </c>
      <c r="Y115" s="43" t="s">
        <v>102</v>
      </c>
      <c r="Z115" s="43">
        <f t="shared" ref="Y115:Z119" si="122">X115</f>
        <v>0</v>
      </c>
      <c r="AA115" s="43" t="str">
        <f>I115</f>
        <v>нд</v>
      </c>
      <c r="AB115" s="43" t="str">
        <f t="shared" si="118"/>
        <v>нд</v>
      </c>
      <c r="AC115" s="43">
        <v>1.06833167612435</v>
      </c>
      <c r="AD115" s="43">
        <v>0</v>
      </c>
      <c r="AE115" s="43">
        <v>0</v>
      </c>
      <c r="AF115" s="43">
        <f t="shared" si="113"/>
        <v>0</v>
      </c>
      <c r="AG115" s="43">
        <v>0</v>
      </c>
      <c r="AH115" s="43">
        <f>AH116+AH121+AH128+AH137</f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f t="shared" si="111"/>
        <v>1.06833167612435</v>
      </c>
      <c r="AN115" s="43">
        <f t="shared" si="98"/>
        <v>0</v>
      </c>
      <c r="AO115" s="52"/>
      <c r="AP115" s="33"/>
      <c r="AQ115" s="33"/>
    </row>
    <row r="116" spans="1:43" ht="64.5" customHeight="1" x14ac:dyDescent="0.25">
      <c r="A116" s="51" t="s">
        <v>162</v>
      </c>
      <c r="B116" s="52" t="s">
        <v>169</v>
      </c>
      <c r="C116" s="30" t="s">
        <v>208</v>
      </c>
      <c r="D116" s="50" t="s">
        <v>111</v>
      </c>
      <c r="E116" s="50">
        <v>2023</v>
      </c>
      <c r="F116" s="50">
        <v>2023</v>
      </c>
      <c r="G116" s="50">
        <v>2023</v>
      </c>
      <c r="H116" s="43">
        <v>0.86143075954342507</v>
      </c>
      <c r="I116" s="43">
        <f>1.03371691145211/1.2</f>
        <v>0.86143075954342507</v>
      </c>
      <c r="J116" s="43">
        <v>0</v>
      </c>
      <c r="K116" s="43">
        <v>5.1839078127850664</v>
      </c>
      <c r="L116" s="43">
        <v>0</v>
      </c>
      <c r="M116" s="43">
        <v>0.59934787839981696</v>
      </c>
      <c r="N116" s="43">
        <v>4.5845599343852497</v>
      </c>
      <c r="O116" s="43">
        <v>0</v>
      </c>
      <c r="P116" s="44">
        <f t="shared" si="115"/>
        <v>5.1839078127850664</v>
      </c>
      <c r="Q116" s="44">
        <f t="shared" si="120"/>
        <v>0</v>
      </c>
      <c r="R116" s="44">
        <f t="shared" si="120"/>
        <v>0.59934787839981696</v>
      </c>
      <c r="S116" s="44">
        <f>AN116-R116</f>
        <v>4.5845599343852497</v>
      </c>
      <c r="T116" s="44">
        <f t="shared" si="121"/>
        <v>0</v>
      </c>
      <c r="U116" s="45">
        <v>0</v>
      </c>
      <c r="V116" s="45">
        <v>0</v>
      </c>
      <c r="W116" s="43">
        <v>0.86143075954342507</v>
      </c>
      <c r="X116" s="43">
        <v>5.1839078127850664</v>
      </c>
      <c r="Y116" s="43">
        <f t="shared" si="122"/>
        <v>0.86143075954342507</v>
      </c>
      <c r="Z116" s="43">
        <f t="shared" si="122"/>
        <v>5.1839078127850664</v>
      </c>
      <c r="AA116" s="43">
        <v>0</v>
      </c>
      <c r="AB116" s="43">
        <f t="shared" si="118"/>
        <v>0</v>
      </c>
      <c r="AC116" s="43">
        <v>0</v>
      </c>
      <c r="AD116" s="43">
        <f t="shared" si="112"/>
        <v>0</v>
      </c>
      <c r="AE116" s="43">
        <v>0</v>
      </c>
      <c r="AF116" s="43">
        <f t="shared" si="113"/>
        <v>0</v>
      </c>
      <c r="AG116" s="43">
        <v>0</v>
      </c>
      <c r="AH116" s="43">
        <f>AH117+AH122+AH129+AH138</f>
        <v>0</v>
      </c>
      <c r="AI116" s="43">
        <f>K116</f>
        <v>5.1839078127850664</v>
      </c>
      <c r="AJ116" s="43">
        <f>AI116</f>
        <v>5.1839078127850664</v>
      </c>
      <c r="AK116" s="43">
        <v>0</v>
      </c>
      <c r="AL116" s="43">
        <v>0</v>
      </c>
      <c r="AM116" s="43">
        <f t="shared" si="111"/>
        <v>5.1839078127850664</v>
      </c>
      <c r="AN116" s="43">
        <f t="shared" si="98"/>
        <v>5.1839078127850664</v>
      </c>
      <c r="AO116" s="52"/>
      <c r="AP116" s="33"/>
      <c r="AQ116" s="33"/>
    </row>
    <row r="117" spans="1:43" ht="51.75" customHeight="1" x14ac:dyDescent="0.25">
      <c r="A117" s="51" t="s">
        <v>163</v>
      </c>
      <c r="B117" s="52" t="s">
        <v>174</v>
      </c>
      <c r="C117" s="30" t="s">
        <v>188</v>
      </c>
      <c r="D117" s="50" t="s">
        <v>111</v>
      </c>
      <c r="E117" s="50">
        <v>2023</v>
      </c>
      <c r="F117" s="50">
        <v>2023</v>
      </c>
      <c r="G117" s="50">
        <v>2023</v>
      </c>
      <c r="H117" s="43">
        <v>0</v>
      </c>
      <c r="I117" s="43">
        <f t="shared" si="102"/>
        <v>0</v>
      </c>
      <c r="J117" s="43">
        <v>0</v>
      </c>
      <c r="K117" s="43">
        <v>0.37108405999999999</v>
      </c>
      <c r="L117" s="43">
        <v>0</v>
      </c>
      <c r="M117" s="43">
        <v>0</v>
      </c>
      <c r="N117" s="43">
        <v>0.37108405999999999</v>
      </c>
      <c r="O117" s="43">
        <v>0</v>
      </c>
      <c r="P117" s="44">
        <f t="shared" si="115"/>
        <v>0.37108405999999999</v>
      </c>
      <c r="Q117" s="44">
        <f t="shared" si="120"/>
        <v>0</v>
      </c>
      <c r="R117" s="44">
        <f t="shared" si="120"/>
        <v>0</v>
      </c>
      <c r="S117" s="44">
        <f t="shared" si="119"/>
        <v>0.37108405999999999</v>
      </c>
      <c r="T117" s="44">
        <f t="shared" si="121"/>
        <v>0</v>
      </c>
      <c r="U117" s="45">
        <v>0</v>
      </c>
      <c r="V117" s="45">
        <v>0</v>
      </c>
      <c r="W117" s="43">
        <v>0</v>
      </c>
      <c r="X117" s="43">
        <v>0.37108405999999999</v>
      </c>
      <c r="Y117" s="43">
        <f t="shared" si="122"/>
        <v>0</v>
      </c>
      <c r="Z117" s="43">
        <f t="shared" si="122"/>
        <v>0.37108405999999999</v>
      </c>
      <c r="AA117" s="43">
        <v>0</v>
      </c>
      <c r="AB117" s="43">
        <f t="shared" si="118"/>
        <v>0</v>
      </c>
      <c r="AC117" s="43">
        <v>0</v>
      </c>
      <c r="AD117" s="43">
        <f t="shared" si="112"/>
        <v>0</v>
      </c>
      <c r="AE117" s="43">
        <v>0</v>
      </c>
      <c r="AF117" s="43">
        <f t="shared" si="113"/>
        <v>0</v>
      </c>
      <c r="AG117" s="43">
        <v>0</v>
      </c>
      <c r="AH117" s="43">
        <f>AH118+AH127+AH130+AH139</f>
        <v>0</v>
      </c>
      <c r="AI117" s="43">
        <f>K117</f>
        <v>0.37108405999999999</v>
      </c>
      <c r="AJ117" s="43">
        <f>AI117</f>
        <v>0.37108405999999999</v>
      </c>
      <c r="AK117" s="43">
        <v>0</v>
      </c>
      <c r="AL117" s="43">
        <v>0</v>
      </c>
      <c r="AM117" s="43">
        <f t="shared" si="111"/>
        <v>0.37108405999999999</v>
      </c>
      <c r="AN117" s="43">
        <f t="shared" si="98"/>
        <v>0.37108405999999999</v>
      </c>
      <c r="AO117" s="52"/>
      <c r="AP117" s="33"/>
      <c r="AQ117" s="33"/>
    </row>
    <row r="118" spans="1:43" ht="36" customHeight="1" x14ac:dyDescent="0.25">
      <c r="A118" s="51" t="s">
        <v>164</v>
      </c>
      <c r="B118" s="52" t="s">
        <v>175</v>
      </c>
      <c r="C118" s="30" t="s">
        <v>189</v>
      </c>
      <c r="D118" s="50" t="s">
        <v>111</v>
      </c>
      <c r="E118" s="50">
        <v>2023</v>
      </c>
      <c r="F118" s="50">
        <v>2023</v>
      </c>
      <c r="G118" s="50">
        <v>2023</v>
      </c>
      <c r="H118" s="43">
        <v>0</v>
      </c>
      <c r="I118" s="43">
        <f t="shared" si="102"/>
        <v>0</v>
      </c>
      <c r="J118" s="43">
        <v>0</v>
      </c>
      <c r="K118" s="43">
        <v>0.65363402999999998</v>
      </c>
      <c r="L118" s="43">
        <v>0</v>
      </c>
      <c r="M118" s="43">
        <v>0</v>
      </c>
      <c r="N118" s="43">
        <v>0.65363402999999998</v>
      </c>
      <c r="O118" s="43">
        <v>0</v>
      </c>
      <c r="P118" s="44">
        <f t="shared" si="115"/>
        <v>0.65363402999999998</v>
      </c>
      <c r="Q118" s="44">
        <f t="shared" si="120"/>
        <v>0</v>
      </c>
      <c r="R118" s="44">
        <f t="shared" si="120"/>
        <v>0</v>
      </c>
      <c r="S118" s="44">
        <f t="shared" si="119"/>
        <v>0.65363402999999998</v>
      </c>
      <c r="T118" s="44">
        <f t="shared" si="121"/>
        <v>0</v>
      </c>
      <c r="U118" s="45">
        <v>0</v>
      </c>
      <c r="V118" s="45">
        <v>0</v>
      </c>
      <c r="W118" s="43">
        <v>0</v>
      </c>
      <c r="X118" s="43">
        <v>0.65363402999999998</v>
      </c>
      <c r="Y118" s="43">
        <f t="shared" si="122"/>
        <v>0</v>
      </c>
      <c r="Z118" s="43">
        <f t="shared" si="122"/>
        <v>0.65363402999999998</v>
      </c>
      <c r="AA118" s="43">
        <v>0</v>
      </c>
      <c r="AB118" s="43">
        <f t="shared" si="118"/>
        <v>0</v>
      </c>
      <c r="AC118" s="43">
        <v>0</v>
      </c>
      <c r="AD118" s="43">
        <f t="shared" si="112"/>
        <v>0</v>
      </c>
      <c r="AE118" s="43">
        <v>0</v>
      </c>
      <c r="AF118" s="43">
        <f t="shared" si="113"/>
        <v>0</v>
      </c>
      <c r="AG118" s="43">
        <v>0</v>
      </c>
      <c r="AH118" s="43">
        <f>AH119+AH128+AH131+AH140</f>
        <v>0</v>
      </c>
      <c r="AI118" s="43">
        <f>K118</f>
        <v>0.65363402999999998</v>
      </c>
      <c r="AJ118" s="43">
        <f>AI118</f>
        <v>0.65363402999999998</v>
      </c>
      <c r="AK118" s="43">
        <v>0</v>
      </c>
      <c r="AL118" s="43">
        <v>0</v>
      </c>
      <c r="AM118" s="43">
        <f t="shared" si="111"/>
        <v>0.65363402999999998</v>
      </c>
      <c r="AN118" s="43">
        <f t="shared" si="98"/>
        <v>0.65363402999999998</v>
      </c>
      <c r="AO118" s="52"/>
      <c r="AP118" s="33"/>
      <c r="AQ118" s="33"/>
    </row>
    <row r="119" spans="1:43" ht="128.25" customHeight="1" x14ac:dyDescent="0.25">
      <c r="A119" s="51" t="s">
        <v>165</v>
      </c>
      <c r="B119" s="52" t="s">
        <v>170</v>
      </c>
      <c r="C119" s="30" t="s">
        <v>209</v>
      </c>
      <c r="D119" s="50" t="s">
        <v>111</v>
      </c>
      <c r="E119" s="50">
        <v>2024</v>
      </c>
      <c r="F119" s="50">
        <v>2024</v>
      </c>
      <c r="G119" s="50">
        <v>2024</v>
      </c>
      <c r="H119" s="43">
        <v>0</v>
      </c>
      <c r="I119" s="43">
        <f t="shared" si="102"/>
        <v>0</v>
      </c>
      <c r="J119" s="43">
        <v>0</v>
      </c>
      <c r="K119" s="43">
        <v>2.3632747260246099</v>
      </c>
      <c r="L119" s="43">
        <v>0</v>
      </c>
      <c r="M119" s="43">
        <v>0</v>
      </c>
      <c r="N119" s="43">
        <v>2.3632747260246099</v>
      </c>
      <c r="O119" s="43">
        <v>0</v>
      </c>
      <c r="P119" s="44">
        <f t="shared" si="115"/>
        <v>2.3632747260246099</v>
      </c>
      <c r="Q119" s="44">
        <f t="shared" si="120"/>
        <v>0</v>
      </c>
      <c r="R119" s="44">
        <f t="shared" si="120"/>
        <v>0</v>
      </c>
      <c r="S119" s="44">
        <f t="shared" si="119"/>
        <v>2.3632747260246099</v>
      </c>
      <c r="T119" s="44">
        <f t="shared" si="121"/>
        <v>0</v>
      </c>
      <c r="U119" s="45">
        <v>0</v>
      </c>
      <c r="V119" s="45">
        <v>0</v>
      </c>
      <c r="W119" s="43">
        <v>0</v>
      </c>
      <c r="X119" s="43">
        <v>2.3632747260246099</v>
      </c>
      <c r="Y119" s="43">
        <f t="shared" si="122"/>
        <v>0</v>
      </c>
      <c r="Z119" s="43">
        <f t="shared" si="122"/>
        <v>2.3632747260246099</v>
      </c>
      <c r="AA119" s="43">
        <v>0</v>
      </c>
      <c r="AB119" s="43">
        <f t="shared" si="118"/>
        <v>0</v>
      </c>
      <c r="AC119" s="43">
        <v>0</v>
      </c>
      <c r="AD119" s="43">
        <f t="shared" si="112"/>
        <v>0</v>
      </c>
      <c r="AE119" s="43">
        <v>0</v>
      </c>
      <c r="AF119" s="43">
        <f t="shared" si="113"/>
        <v>0</v>
      </c>
      <c r="AG119" s="43">
        <v>0</v>
      </c>
      <c r="AH119" s="43">
        <f>AH120+AH129+AH132+AH141</f>
        <v>0</v>
      </c>
      <c r="AI119" s="43">
        <v>0</v>
      </c>
      <c r="AJ119" s="43">
        <v>0</v>
      </c>
      <c r="AK119" s="43">
        <f>K119</f>
        <v>2.3632747260246099</v>
      </c>
      <c r="AL119" s="43">
        <f>AK119</f>
        <v>2.3632747260246099</v>
      </c>
      <c r="AM119" s="43">
        <f t="shared" si="111"/>
        <v>2.3632747260246099</v>
      </c>
      <c r="AN119" s="43">
        <f t="shared" si="98"/>
        <v>2.3632747260246099</v>
      </c>
      <c r="AO119" s="52"/>
      <c r="AP119" s="33"/>
      <c r="AQ119" s="33"/>
    </row>
    <row r="120" spans="1:43" ht="63.75" customHeight="1" x14ac:dyDescent="0.25">
      <c r="A120" s="51" t="s">
        <v>166</v>
      </c>
      <c r="B120" s="52" t="s">
        <v>308</v>
      </c>
      <c r="C120" s="30" t="s">
        <v>309</v>
      </c>
      <c r="D120" s="50" t="s">
        <v>261</v>
      </c>
      <c r="E120" s="50">
        <v>2020</v>
      </c>
      <c r="F120" s="50">
        <v>2020</v>
      </c>
      <c r="G120" s="50">
        <v>2020</v>
      </c>
      <c r="H120" s="43">
        <v>0</v>
      </c>
      <c r="I120" s="43">
        <f t="shared" si="102"/>
        <v>0</v>
      </c>
      <c r="J120" s="43">
        <v>0</v>
      </c>
      <c r="K120" s="43">
        <v>22.94075436</v>
      </c>
      <c r="L120" s="43">
        <v>0</v>
      </c>
      <c r="M120" s="43">
        <v>0</v>
      </c>
      <c r="N120" s="43">
        <v>22.94075436</v>
      </c>
      <c r="O120" s="43">
        <v>0</v>
      </c>
      <c r="P120" s="44">
        <f t="shared" si="115"/>
        <v>22.94075436</v>
      </c>
      <c r="Q120" s="44">
        <f t="shared" si="120"/>
        <v>0</v>
      </c>
      <c r="R120" s="44">
        <f t="shared" si="120"/>
        <v>0</v>
      </c>
      <c r="S120" s="44">
        <f t="shared" si="119"/>
        <v>22.94075436</v>
      </c>
      <c r="T120" s="44">
        <f t="shared" si="121"/>
        <v>0</v>
      </c>
      <c r="U120" s="45">
        <v>0</v>
      </c>
      <c r="V120" s="45">
        <v>0</v>
      </c>
      <c r="W120" s="43" t="s">
        <v>102</v>
      </c>
      <c r="X120" s="43">
        <v>0</v>
      </c>
      <c r="Y120" s="43" t="s">
        <v>102</v>
      </c>
      <c r="Z120" s="43">
        <v>0</v>
      </c>
      <c r="AA120" s="43">
        <v>0</v>
      </c>
      <c r="AB120" s="43">
        <f t="shared" ref="AB120:AB123" si="123">AA120</f>
        <v>0</v>
      </c>
      <c r="AC120" s="43">
        <v>23.000000000000004</v>
      </c>
      <c r="AD120" s="43">
        <v>22.94075436</v>
      </c>
      <c r="AE120" s="43">
        <v>0</v>
      </c>
      <c r="AF120" s="43">
        <f t="shared" si="113"/>
        <v>0</v>
      </c>
      <c r="AG120" s="43">
        <v>0</v>
      </c>
      <c r="AH120" s="43">
        <f>AH121+AH130+AH133+AH142</f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f t="shared" si="111"/>
        <v>23.000000000000004</v>
      </c>
      <c r="AN120" s="43">
        <f t="shared" si="98"/>
        <v>22.94075436</v>
      </c>
      <c r="AO120" s="52"/>
      <c r="AP120" s="33"/>
      <c r="AQ120" s="33"/>
    </row>
    <row r="121" spans="1:43" ht="87.75" customHeight="1" x14ac:dyDescent="0.25">
      <c r="A121" s="51" t="s">
        <v>167</v>
      </c>
      <c r="B121" s="52" t="s">
        <v>305</v>
      </c>
      <c r="C121" s="30" t="s">
        <v>210</v>
      </c>
      <c r="D121" s="50" t="s">
        <v>111</v>
      </c>
      <c r="E121" s="50">
        <v>2022</v>
      </c>
      <c r="F121" s="50">
        <v>2022</v>
      </c>
      <c r="G121" s="50">
        <v>2022</v>
      </c>
      <c r="H121" s="43">
        <v>0</v>
      </c>
      <c r="I121" s="43">
        <f t="shared" si="102"/>
        <v>0</v>
      </c>
      <c r="J121" s="43">
        <v>0</v>
      </c>
      <c r="K121" s="43">
        <v>45.672816400000002</v>
      </c>
      <c r="L121" s="43">
        <v>0</v>
      </c>
      <c r="M121" s="43">
        <v>0</v>
      </c>
      <c r="N121" s="43">
        <v>45.672816400000002</v>
      </c>
      <c r="O121" s="43">
        <v>0</v>
      </c>
      <c r="P121" s="44">
        <f t="shared" si="115"/>
        <v>45.672816400000002</v>
      </c>
      <c r="Q121" s="44">
        <f t="shared" si="120"/>
        <v>0</v>
      </c>
      <c r="R121" s="44">
        <f t="shared" si="120"/>
        <v>0</v>
      </c>
      <c r="S121" s="44">
        <f t="shared" si="119"/>
        <v>45.672816400000002</v>
      </c>
      <c r="T121" s="44">
        <f t="shared" si="121"/>
        <v>0</v>
      </c>
      <c r="U121" s="45">
        <v>0</v>
      </c>
      <c r="V121" s="45">
        <v>0</v>
      </c>
      <c r="W121" s="43">
        <v>0</v>
      </c>
      <c r="X121" s="43">
        <v>45.672816400000002</v>
      </c>
      <c r="Y121" s="43">
        <f>W121</f>
        <v>0</v>
      </c>
      <c r="Z121" s="43">
        <f>X121</f>
        <v>45.672816400000002</v>
      </c>
      <c r="AA121" s="43">
        <v>0</v>
      </c>
      <c r="AB121" s="43">
        <f t="shared" si="123"/>
        <v>0</v>
      </c>
      <c r="AC121" s="43">
        <v>0</v>
      </c>
      <c r="AD121" s="43">
        <f t="shared" si="112"/>
        <v>0</v>
      </c>
      <c r="AE121" s="43">
        <v>0</v>
      </c>
      <c r="AF121" s="43">
        <f t="shared" si="113"/>
        <v>0</v>
      </c>
      <c r="AG121" s="43">
        <v>0</v>
      </c>
      <c r="AH121" s="43">
        <f>AH122+AH131+AH134+AH143</f>
        <v>0</v>
      </c>
      <c r="AI121" s="43">
        <v>0</v>
      </c>
      <c r="AJ121" s="43">
        <v>0</v>
      </c>
      <c r="AK121" s="43">
        <v>45.672816400000002</v>
      </c>
      <c r="AL121" s="43">
        <v>45.672816400000002</v>
      </c>
      <c r="AM121" s="43">
        <f t="shared" si="111"/>
        <v>45.672816400000002</v>
      </c>
      <c r="AN121" s="43">
        <f t="shared" si="98"/>
        <v>45.672816400000002</v>
      </c>
      <c r="AO121" s="52"/>
      <c r="AP121" s="33"/>
      <c r="AQ121" s="33"/>
    </row>
    <row r="122" spans="1:43" ht="96.75" customHeight="1" x14ac:dyDescent="0.25">
      <c r="A122" s="51" t="s">
        <v>168</v>
      </c>
      <c r="B122" s="52" t="s">
        <v>306</v>
      </c>
      <c r="C122" s="30" t="s">
        <v>211</v>
      </c>
      <c r="D122" s="50" t="s">
        <v>111</v>
      </c>
      <c r="E122" s="50">
        <v>2024</v>
      </c>
      <c r="F122" s="50">
        <v>2024</v>
      </c>
      <c r="G122" s="50">
        <v>2024</v>
      </c>
      <c r="H122" s="43">
        <v>0</v>
      </c>
      <c r="I122" s="43">
        <f t="shared" si="102"/>
        <v>0</v>
      </c>
      <c r="J122" s="43">
        <v>0</v>
      </c>
      <c r="K122" s="43">
        <v>58.264787040000002</v>
      </c>
      <c r="L122" s="43">
        <v>0</v>
      </c>
      <c r="M122" s="43">
        <v>0</v>
      </c>
      <c r="N122" s="43">
        <v>58.264787040000002</v>
      </c>
      <c r="O122" s="43">
        <v>0</v>
      </c>
      <c r="P122" s="44">
        <f t="shared" si="115"/>
        <v>58.264787040000002</v>
      </c>
      <c r="Q122" s="44">
        <f t="shared" si="120"/>
        <v>0</v>
      </c>
      <c r="R122" s="44">
        <f t="shared" si="120"/>
        <v>0</v>
      </c>
      <c r="S122" s="44">
        <f t="shared" si="119"/>
        <v>58.264787040000002</v>
      </c>
      <c r="T122" s="44">
        <f t="shared" si="121"/>
        <v>0</v>
      </c>
      <c r="U122" s="45">
        <v>0</v>
      </c>
      <c r="V122" s="45">
        <v>0</v>
      </c>
      <c r="W122" s="43">
        <v>0</v>
      </c>
      <c r="X122" s="43">
        <v>58.264787040000002</v>
      </c>
      <c r="Y122" s="43">
        <f>W122</f>
        <v>0</v>
      </c>
      <c r="Z122" s="43">
        <f>X122</f>
        <v>58.264787040000002</v>
      </c>
      <c r="AA122" s="43">
        <v>0</v>
      </c>
      <c r="AB122" s="43">
        <f t="shared" si="123"/>
        <v>0</v>
      </c>
      <c r="AC122" s="43">
        <v>0</v>
      </c>
      <c r="AD122" s="43">
        <f t="shared" si="112"/>
        <v>0</v>
      </c>
      <c r="AE122" s="43">
        <v>0</v>
      </c>
      <c r="AF122" s="43">
        <f t="shared" si="113"/>
        <v>0</v>
      </c>
      <c r="AG122" s="43">
        <v>0</v>
      </c>
      <c r="AH122" s="43">
        <f>AH127+AH132+AH135+AH144</f>
        <v>0</v>
      </c>
      <c r="AI122" s="43">
        <v>58.264787040000002</v>
      </c>
      <c r="AJ122" s="43">
        <v>58.264787040000002</v>
      </c>
      <c r="AK122" s="43">
        <v>0</v>
      </c>
      <c r="AL122" s="43">
        <v>0</v>
      </c>
      <c r="AM122" s="43">
        <f t="shared" si="111"/>
        <v>58.264787040000002</v>
      </c>
      <c r="AN122" s="43">
        <f t="shared" si="98"/>
        <v>58.264787040000002</v>
      </c>
      <c r="AO122" s="52"/>
      <c r="AP122" s="33"/>
      <c r="AQ122" s="33"/>
    </row>
    <row r="123" spans="1:43" ht="93.75" customHeight="1" x14ac:dyDescent="0.25">
      <c r="A123" s="51" t="s">
        <v>227</v>
      </c>
      <c r="B123" s="52" t="s">
        <v>310</v>
      </c>
      <c r="C123" s="30" t="s">
        <v>228</v>
      </c>
      <c r="D123" s="50" t="s">
        <v>261</v>
      </c>
      <c r="E123" s="50">
        <v>2020</v>
      </c>
      <c r="F123" s="50">
        <v>2020</v>
      </c>
      <c r="G123" s="50">
        <v>2020</v>
      </c>
      <c r="H123" s="43" t="s">
        <v>102</v>
      </c>
      <c r="I123" s="43" t="str">
        <f t="shared" si="102"/>
        <v>нд</v>
      </c>
      <c r="J123" s="43">
        <v>0</v>
      </c>
      <c r="K123" s="43">
        <v>0.23333300000000001</v>
      </c>
      <c r="L123" s="43">
        <v>0</v>
      </c>
      <c r="M123" s="43">
        <v>0</v>
      </c>
      <c r="N123" s="43">
        <v>0.23333300000000001</v>
      </c>
      <c r="O123" s="43">
        <v>0</v>
      </c>
      <c r="P123" s="44">
        <f t="shared" si="115"/>
        <v>0.23333333333333336</v>
      </c>
      <c r="Q123" s="44">
        <v>0</v>
      </c>
      <c r="R123" s="44">
        <v>0</v>
      </c>
      <c r="S123" s="44">
        <f t="shared" si="119"/>
        <v>0.23333333333333336</v>
      </c>
      <c r="T123" s="44">
        <v>0</v>
      </c>
      <c r="U123" s="45">
        <v>0</v>
      </c>
      <c r="V123" s="45">
        <v>0</v>
      </c>
      <c r="W123" s="43" t="s">
        <v>102</v>
      </c>
      <c r="X123" s="44">
        <v>0</v>
      </c>
      <c r="Y123" s="43" t="s">
        <v>102</v>
      </c>
      <c r="Z123" s="43">
        <v>0</v>
      </c>
      <c r="AA123" s="43">
        <v>0</v>
      </c>
      <c r="AB123" s="43">
        <f t="shared" si="123"/>
        <v>0</v>
      </c>
      <c r="AC123" s="43">
        <v>0.233333333333333</v>
      </c>
      <c r="AD123" s="43">
        <v>0.23333333333333336</v>
      </c>
      <c r="AE123" s="43">
        <v>0</v>
      </c>
      <c r="AF123" s="43">
        <f t="shared" ref="AF123" si="124">AE123</f>
        <v>0</v>
      </c>
      <c r="AG123" s="43">
        <v>0</v>
      </c>
      <c r="AH123" s="43">
        <f>AH127+AH132+AH135+AH145</f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f t="shared" si="111"/>
        <v>0.233333333333333</v>
      </c>
      <c r="AN123" s="43">
        <f t="shared" si="98"/>
        <v>0.23333333333333336</v>
      </c>
      <c r="AO123" s="52"/>
      <c r="AP123" s="33"/>
      <c r="AQ123" s="33"/>
    </row>
    <row r="124" spans="1:43" ht="35.25" customHeight="1" x14ac:dyDescent="0.25">
      <c r="A124" s="51" t="s">
        <v>290</v>
      </c>
      <c r="B124" s="52" t="s">
        <v>311</v>
      </c>
      <c r="C124" s="30" t="s">
        <v>292</v>
      </c>
      <c r="D124" s="50" t="s">
        <v>102</v>
      </c>
      <c r="E124" s="50" t="s">
        <v>102</v>
      </c>
      <c r="F124" s="50" t="s">
        <v>102</v>
      </c>
      <c r="G124" s="50" t="s">
        <v>102</v>
      </c>
      <c r="H124" s="43" t="s">
        <v>102</v>
      </c>
      <c r="I124" s="43" t="str">
        <f t="shared" ref="I124:I125" si="125">H124</f>
        <v>нд</v>
      </c>
      <c r="J124" s="43">
        <v>0</v>
      </c>
      <c r="K124" s="43" t="s">
        <v>102</v>
      </c>
      <c r="L124" s="43" t="s">
        <v>102</v>
      </c>
      <c r="M124" s="43" t="s">
        <v>102</v>
      </c>
      <c r="N124" s="43" t="s">
        <v>102</v>
      </c>
      <c r="O124" s="43" t="s">
        <v>102</v>
      </c>
      <c r="P124" s="44">
        <f>R124</f>
        <v>0</v>
      </c>
      <c r="Q124" s="44" t="s">
        <v>102</v>
      </c>
      <c r="R124" s="44">
        <v>0</v>
      </c>
      <c r="S124" s="44" t="s">
        <v>102</v>
      </c>
      <c r="T124" s="44" t="s">
        <v>102</v>
      </c>
      <c r="U124" s="45" t="s">
        <v>102</v>
      </c>
      <c r="V124" s="45" t="s">
        <v>102</v>
      </c>
      <c r="W124" s="43" t="s">
        <v>102</v>
      </c>
      <c r="X124" s="44" t="s">
        <v>102</v>
      </c>
      <c r="Y124" s="43" t="s">
        <v>102</v>
      </c>
      <c r="Z124" s="43" t="s">
        <v>102</v>
      </c>
      <c r="AA124" s="43" t="s">
        <v>102</v>
      </c>
      <c r="AB124" s="43" t="s">
        <v>102</v>
      </c>
      <c r="AC124" s="43" t="s">
        <v>102</v>
      </c>
      <c r="AD124" s="43" t="s">
        <v>102</v>
      </c>
      <c r="AE124" s="43">
        <v>0</v>
      </c>
      <c r="AF124" s="43">
        <v>5.0928590000000003E-2</v>
      </c>
      <c r="AG124" s="43">
        <v>0</v>
      </c>
      <c r="AH124" s="43">
        <f>AH128+AH133+AH136+AH146</f>
        <v>0</v>
      </c>
      <c r="AI124" s="43">
        <v>0</v>
      </c>
      <c r="AJ124" s="43">
        <v>0</v>
      </c>
      <c r="AK124" s="43">
        <v>0</v>
      </c>
      <c r="AL124" s="43">
        <v>0</v>
      </c>
      <c r="AM124" s="43" t="s">
        <v>102</v>
      </c>
      <c r="AN124" s="43">
        <f>AF124</f>
        <v>5.0928590000000003E-2</v>
      </c>
      <c r="AO124" s="52"/>
      <c r="AP124" s="33"/>
      <c r="AQ124" s="33"/>
    </row>
    <row r="125" spans="1:43" ht="46.5" customHeight="1" x14ac:dyDescent="0.25">
      <c r="A125" s="51" t="s">
        <v>291</v>
      </c>
      <c r="B125" s="52" t="s">
        <v>312</v>
      </c>
      <c r="C125" s="30" t="s">
        <v>293</v>
      </c>
      <c r="D125" s="50" t="s">
        <v>102</v>
      </c>
      <c r="E125" s="50" t="s">
        <v>102</v>
      </c>
      <c r="F125" s="50" t="s">
        <v>102</v>
      </c>
      <c r="G125" s="50" t="s">
        <v>102</v>
      </c>
      <c r="H125" s="43" t="s">
        <v>102</v>
      </c>
      <c r="I125" s="43" t="str">
        <f t="shared" si="125"/>
        <v>нд</v>
      </c>
      <c r="J125" s="43">
        <v>0</v>
      </c>
      <c r="K125" s="43" t="s">
        <v>102</v>
      </c>
      <c r="L125" s="43" t="s">
        <v>102</v>
      </c>
      <c r="M125" s="43" t="s">
        <v>102</v>
      </c>
      <c r="N125" s="43" t="s">
        <v>102</v>
      </c>
      <c r="O125" s="43" t="s">
        <v>102</v>
      </c>
      <c r="P125" s="44">
        <f>R125</f>
        <v>0</v>
      </c>
      <c r="Q125" s="44" t="s">
        <v>102</v>
      </c>
      <c r="R125" s="44">
        <v>0</v>
      </c>
      <c r="S125" s="44" t="s">
        <v>102</v>
      </c>
      <c r="T125" s="44" t="s">
        <v>102</v>
      </c>
      <c r="U125" s="45" t="s">
        <v>102</v>
      </c>
      <c r="V125" s="45" t="s">
        <v>102</v>
      </c>
      <c r="W125" s="43" t="s">
        <v>102</v>
      </c>
      <c r="X125" s="44" t="s">
        <v>102</v>
      </c>
      <c r="Y125" s="43" t="s">
        <v>102</v>
      </c>
      <c r="Z125" s="43" t="s">
        <v>102</v>
      </c>
      <c r="AA125" s="43" t="s">
        <v>102</v>
      </c>
      <c r="AB125" s="43" t="s">
        <v>102</v>
      </c>
      <c r="AC125" s="43" t="s">
        <v>102</v>
      </c>
      <c r="AD125" s="43" t="s">
        <v>102</v>
      </c>
      <c r="AE125" s="43">
        <v>0</v>
      </c>
      <c r="AF125" s="43">
        <v>5.1990000000000001E-2</v>
      </c>
      <c r="AG125" s="43">
        <v>0</v>
      </c>
      <c r="AH125" s="43">
        <f>AH128+AH133+AH136+AH146</f>
        <v>0</v>
      </c>
      <c r="AI125" s="43">
        <v>0</v>
      </c>
      <c r="AJ125" s="43">
        <v>0</v>
      </c>
      <c r="AK125" s="43">
        <v>0</v>
      </c>
      <c r="AL125" s="43">
        <v>0</v>
      </c>
      <c r="AM125" s="43" t="s">
        <v>102</v>
      </c>
      <c r="AN125" s="43">
        <f>AF125</f>
        <v>5.1990000000000001E-2</v>
      </c>
      <c r="AO125" s="52"/>
      <c r="AP125" s="33"/>
      <c r="AQ125" s="33"/>
    </row>
    <row r="126" spans="1:43" ht="57.75" customHeight="1" x14ac:dyDescent="0.25">
      <c r="A126" s="51" t="s">
        <v>302</v>
      </c>
      <c r="B126" s="52" t="s">
        <v>313</v>
      </c>
      <c r="C126" s="30" t="s">
        <v>301</v>
      </c>
      <c r="D126" s="50" t="s">
        <v>111</v>
      </c>
      <c r="E126" s="50">
        <v>2022</v>
      </c>
      <c r="F126" s="50" t="s">
        <v>102</v>
      </c>
      <c r="G126" s="50">
        <v>2022</v>
      </c>
      <c r="H126" s="43" t="s">
        <v>102</v>
      </c>
      <c r="I126" s="43">
        <f>0.0114912/1.2</f>
        <v>9.5760000000000012E-3</v>
      </c>
      <c r="J126" s="43">
        <v>0</v>
      </c>
      <c r="K126" s="43" t="s">
        <v>102</v>
      </c>
      <c r="L126" s="43" t="s">
        <v>102</v>
      </c>
      <c r="M126" s="43" t="s">
        <v>102</v>
      </c>
      <c r="N126" s="43" t="s">
        <v>102</v>
      </c>
      <c r="O126" s="43" t="s">
        <v>102</v>
      </c>
      <c r="P126" s="44">
        <f>SUM(Q126:T126)</f>
        <v>9.027099999999999E-2</v>
      </c>
      <c r="Q126" s="44">
        <v>0</v>
      </c>
      <c r="R126" s="44">
        <v>2.0268000000000001E-2</v>
      </c>
      <c r="S126" s="44">
        <v>7.0002999999999996E-2</v>
      </c>
      <c r="T126" s="44">
        <v>0</v>
      </c>
      <c r="U126" s="45">
        <v>0</v>
      </c>
      <c r="V126" s="45">
        <v>0</v>
      </c>
      <c r="W126" s="43" t="s">
        <v>102</v>
      </c>
      <c r="X126" s="44" t="s">
        <v>102</v>
      </c>
      <c r="Y126" s="43">
        <f>9.576/1000</f>
        <v>9.5760000000000012E-3</v>
      </c>
      <c r="Z126" s="43">
        <v>9.027099999999999E-2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 t="s">
        <v>102</v>
      </c>
      <c r="AH126" s="43">
        <v>9.027099999999999E-2</v>
      </c>
      <c r="AI126" s="43">
        <v>0</v>
      </c>
      <c r="AJ126" s="43">
        <v>0</v>
      </c>
      <c r="AK126" s="43">
        <v>0</v>
      </c>
      <c r="AL126" s="43">
        <v>0</v>
      </c>
      <c r="AM126" s="43">
        <f>SUM(AC126,AE126,AG126,AI126,AK126)</f>
        <v>0</v>
      </c>
      <c r="AN126" s="43">
        <f>SUM(AD126,AF126,AH126,AJ126,AL126)</f>
        <v>9.027099999999999E-2</v>
      </c>
      <c r="AO126" s="52" t="s">
        <v>287</v>
      </c>
      <c r="AP126" s="33"/>
      <c r="AQ126" s="33"/>
    </row>
  </sheetData>
  <mergeCells count="31">
    <mergeCell ref="A12:AO12"/>
    <mergeCell ref="A14:A16"/>
    <mergeCell ref="B14:B16"/>
    <mergeCell ref="C14:C16"/>
    <mergeCell ref="D14:D16"/>
    <mergeCell ref="E14:E16"/>
    <mergeCell ref="F14:G15"/>
    <mergeCell ref="AO14:AO16"/>
    <mergeCell ref="K15:O15"/>
    <mergeCell ref="W15:X15"/>
    <mergeCell ref="AC14:AM14"/>
    <mergeCell ref="P15:T15"/>
    <mergeCell ref="K14:T14"/>
    <mergeCell ref="AC15:AD15"/>
    <mergeCell ref="AE15:AF15"/>
    <mergeCell ref="H14:I15"/>
    <mergeCell ref="A4:AO4"/>
    <mergeCell ref="A6:AO6"/>
    <mergeCell ref="A7:AO7"/>
    <mergeCell ref="A9:AO9"/>
    <mergeCell ref="O11:Z11"/>
    <mergeCell ref="AK15:AL15"/>
    <mergeCell ref="J14:J16"/>
    <mergeCell ref="AN15:AN16"/>
    <mergeCell ref="U14:Z14"/>
    <mergeCell ref="AM15:AM16"/>
    <mergeCell ref="AG15:AH15"/>
    <mergeCell ref="AI15:AJ15"/>
    <mergeCell ref="Y15:Z15"/>
    <mergeCell ref="U15:V15"/>
    <mergeCell ref="AA14:AB15"/>
  </mergeCells>
  <pageMargins left="0.70866141732283472" right="0.31496062992125984" top="0.35433070866141736" bottom="0.15748031496062992" header="0" footer="0"/>
  <pageSetup paperSize="8" scale="29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2pFtMCJfEfAUstdeOnq5a24gCPVrF49UwTvSbbO50Fs=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5EjBr053mhT7dc5GIgBmr9vNSvbE+CMr0crR+iLB1DI=</DigestValue>
    </Reference>
  </SignedInfo>
  <SignatureValue>yKhapoL9tLglLnyWtLi5Wle5IEs3v1sgmB0JSPX5Ip+v/+tN8DQiBD++STRlj6cA
mMu9W16T6PbiIVb35JiLpg==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gmUGR8mLcPU0m8wRQ1C/6DG3fUs=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/H0YC298kBJBhp9QJOeu2eSkKWs=</DigestValue>
      </Reference>
      <Reference URI="/xl/sharedStrings.xml?ContentType=application/vnd.openxmlformats-officedocument.spreadsheetml.sharedStrings+xml">
        <DigestMethod Algorithm="http://www.w3.org/2000/09/xmldsig#sha1"/>
        <DigestValue>12v5HNBJdB9m4t/vOuA1VZ8OZe4=</DigestValue>
      </Reference>
      <Reference URI="/xl/styles.xml?ContentType=application/vnd.openxmlformats-officedocument.spreadsheetml.styles+xml">
        <DigestMethod Algorithm="http://www.w3.org/2000/09/xmldsig#sha1"/>
        <DigestValue>K3mHw5jhGGv9lkA/L+ecRGRm0G8=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A2g2ifjaY3Wnf9607HiCDPnleDk=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qZHEIx2lSC768LzFU2LFXkcS8M0=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2022-09-30T01:55:40Z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2022-09-30T01:55:34Z</dcterms:modified>
</cp:coreProperties>
</file>